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D:\Dev\dev_sankey_suite\MFAData\Filières\ForetBois\EtudeCarbone4\"/>
    </mc:Choice>
  </mc:AlternateContent>
  <xr:revisionPtr revIDLastSave="0" documentId="13_ncr:1_{9BDC42CA-5755-438A-9899-BD7B98D35B63}" xr6:coauthVersionLast="47" xr6:coauthVersionMax="47" xr10:uidLastSave="{00000000-0000-0000-0000-000000000000}"/>
  <bookViews>
    <workbookView xWindow="-98" yWindow="-98" windowWidth="28996" windowHeight="15180" tabRatio="478" xr2:uid="{3770E694-4010-4699-B2A2-F222F9D381CC}"/>
  </bookViews>
  <sheets>
    <sheet name="Export pour Sankey" sheetId="1" r:id="rId1"/>
    <sheet name="Feuil1" sheetId="2" r:id="rId2"/>
  </sheets>
  <definedNames>
    <definedName name="_xlnm._FilterDatabase" localSheetId="0" hidden="1">'Export pour Sankey'!$D$84:$L$145</definedName>
    <definedName name="_xlnm._FilterDatabase" localSheetId="1" hidden="1">Feuil1!$A$1:$H$1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2" i="1" l="1"/>
  <c r="G87" i="1" l="1"/>
  <c r="G88" i="1" s="1"/>
  <c r="G89" i="1"/>
  <c r="J89" i="1"/>
  <c r="G90" i="1"/>
  <c r="J90" i="1"/>
  <c r="G91" i="1"/>
  <c r="J91" i="1"/>
  <c r="J96" i="1"/>
  <c r="J97" i="1"/>
  <c r="J98" i="1"/>
  <c r="J99" i="1"/>
  <c r="G103" i="1"/>
  <c r="G102" i="1" s="1"/>
  <c r="G114" i="1"/>
  <c r="G115" i="1" s="1"/>
  <c r="G126" i="1"/>
  <c r="J126" i="1" s="1"/>
  <c r="J127" i="1"/>
  <c r="G132" i="1"/>
  <c r="J132" i="1"/>
  <c r="J133" i="1"/>
  <c r="J135" i="1"/>
  <c r="J136" i="1"/>
  <c r="I137" i="1"/>
  <c r="J138" i="1" s="1"/>
  <c r="J137" i="1"/>
  <c r="I140" i="1"/>
  <c r="I143" i="1"/>
  <c r="J143" i="1"/>
  <c r="J144" i="1"/>
  <c r="G147" i="1"/>
  <c r="G148" i="1"/>
  <c r="J152" i="1"/>
  <c r="J153" i="1"/>
  <c r="J154" i="1"/>
  <c r="I156" i="1"/>
  <c r="J156" i="1"/>
  <c r="J157" i="1"/>
  <c r="J158" i="1"/>
  <c r="I159" i="1"/>
  <c r="J159" i="1"/>
  <c r="G65" i="1"/>
  <c r="J77" i="1" s="1"/>
  <c r="G66" i="1"/>
  <c r="J80" i="1" s="1"/>
  <c r="G64" i="1"/>
  <c r="J73" i="1" s="1"/>
  <c r="G63" i="1"/>
  <c r="J70" i="1" s="1"/>
  <c r="J56" i="1"/>
  <c r="G23" i="1"/>
  <c r="G61" i="1" s="1"/>
  <c r="J61" i="1" s="1"/>
  <c r="G21" i="1"/>
  <c r="J20" i="1" s="1"/>
  <c r="G19" i="1"/>
  <c r="G17" i="1"/>
  <c r="G13" i="1"/>
  <c r="J140" i="1" l="1"/>
  <c r="J105" i="1"/>
  <c r="J106" i="1"/>
  <c r="J107" i="1"/>
  <c r="J108" i="1"/>
  <c r="G100" i="1"/>
  <c r="J109" i="1"/>
  <c r="J104" i="1"/>
  <c r="J102" i="1"/>
  <c r="G129" i="1"/>
  <c r="J129" i="1" s="1"/>
  <c r="J114" i="1"/>
  <c r="J115" i="1"/>
  <c r="J116" i="1"/>
  <c r="G119" i="1"/>
  <c r="J87" i="1"/>
  <c r="J141" i="1"/>
  <c r="I141" i="1"/>
  <c r="J151" i="1"/>
  <c r="J150" i="1"/>
  <c r="J149" i="1"/>
  <c r="G110" i="1"/>
  <c r="J147" i="1" s="1"/>
  <c r="J88" i="1"/>
  <c r="J22" i="1"/>
  <c r="J14" i="1"/>
  <c r="J59" i="1"/>
  <c r="G28" i="1"/>
  <c r="J19" i="1"/>
  <c r="J18" i="1"/>
  <c r="J13" i="1"/>
  <c r="J15" i="1"/>
  <c r="J17" i="1"/>
  <c r="J21" i="1"/>
  <c r="J58" i="1"/>
  <c r="J60" i="1"/>
  <c r="J68" i="1"/>
  <c r="J71" i="1"/>
  <c r="J75" i="1"/>
  <c r="J78" i="1"/>
  <c r="G30" i="1"/>
  <c r="G51" i="1"/>
  <c r="J63" i="1" s="1"/>
  <c r="J12" i="1"/>
  <c r="J16" i="1"/>
  <c r="J23" i="1"/>
  <c r="J36" i="1"/>
  <c r="J44" i="1"/>
  <c r="J69" i="1"/>
  <c r="J72" i="1"/>
  <c r="J76" i="1"/>
  <c r="J79" i="1"/>
  <c r="J34" i="1"/>
  <c r="J31" i="1"/>
  <c r="J33" i="1"/>
  <c r="J55" i="1"/>
  <c r="J57" i="1"/>
  <c r="J64" i="1"/>
  <c r="J67" i="1"/>
  <c r="J74" i="1"/>
  <c r="J148" i="1" l="1"/>
  <c r="J100" i="1"/>
  <c r="G101" i="1"/>
  <c r="G92" i="1" s="1"/>
  <c r="J101" i="1"/>
  <c r="J119" i="1"/>
  <c r="J117" i="1"/>
  <c r="J42" i="1"/>
  <c r="J38" i="1"/>
  <c r="J32" i="1"/>
  <c r="J30" i="1"/>
  <c r="J39" i="1"/>
  <c r="J27" i="1"/>
  <c r="J28" i="1"/>
  <c r="J43" i="1"/>
  <c r="J41" i="1"/>
  <c r="J45" i="1"/>
  <c r="J40" i="1"/>
  <c r="G47" i="1"/>
  <c r="J66" i="1" s="1"/>
  <c r="J37" i="1"/>
  <c r="J29" i="1"/>
  <c r="J46" i="1"/>
  <c r="J35" i="1"/>
  <c r="G130" i="1" l="1"/>
  <c r="J92" i="1"/>
  <c r="J65" i="1"/>
  <c r="J128" i="1" l="1"/>
  <c r="J130" i="1"/>
</calcChain>
</file>

<file path=xl/sharedStrings.xml><?xml version="1.0" encoding="utf-8"?>
<sst xmlns="http://schemas.openxmlformats.org/spreadsheetml/2006/main" count="1372" uniqueCount="257">
  <si>
    <t>Export pour Sankey</t>
  </si>
  <si>
    <t>Sankey BO</t>
  </si>
  <si>
    <t>Niveau dans le Sankey</t>
  </si>
  <si>
    <t>Entrée</t>
  </si>
  <si>
    <t>Sortie</t>
  </si>
  <si>
    <t>Valeur (Mm3)</t>
  </si>
  <si>
    <t>Contrôle de cohérence</t>
  </si>
  <si>
    <t>Ressources BO</t>
  </si>
  <si>
    <t>BO prélevé FR - Résineux</t>
  </si>
  <si>
    <t>Exports de grumes - Résineux</t>
  </si>
  <si>
    <t>Consommation FR de grumes - Résineux</t>
  </si>
  <si>
    <t>BO prélevé FR - Feuillus</t>
  </si>
  <si>
    <t>Exports de grumes - Feuillus</t>
  </si>
  <si>
    <t>Consommation FR de grumes - Feuillus</t>
  </si>
  <si>
    <t>Imports de grumes - Résineux</t>
  </si>
  <si>
    <t>Imports de grumes - Feuillus</t>
  </si>
  <si>
    <t>1T BO</t>
  </si>
  <si>
    <t>Production FR de sciages - Résineux</t>
  </si>
  <si>
    <t>PCS 1T - Résineux</t>
  </si>
  <si>
    <t>Production FR de sciages - Feuillus</t>
  </si>
  <si>
    <t>Production FR de déroulages</t>
  </si>
  <si>
    <t>Production FR de merrains et bois sous rails</t>
  </si>
  <si>
    <t>PCS 1T - Feuillus</t>
  </si>
  <si>
    <t>Sciages et déroulages</t>
  </si>
  <si>
    <t>Exports de sciages - Résineux</t>
  </si>
  <si>
    <t>Consommation FR de sciages - Résineux</t>
  </si>
  <si>
    <t>Exports de sciages - Feuillus</t>
  </si>
  <si>
    <t>Consommation FR de sciages - Feuillus</t>
  </si>
  <si>
    <t>Imports sciages - Résineux</t>
  </si>
  <si>
    <t>Imports de sciages - Feuillus</t>
  </si>
  <si>
    <t>2&amp;3T BO</t>
  </si>
  <si>
    <t>Connexes 2&amp;3T - Résineux</t>
  </si>
  <si>
    <t>Connexes 2&amp;3T - Feuillus</t>
  </si>
  <si>
    <t>Contreplaqués dans les produits finis fabriqués en FR</t>
  </si>
  <si>
    <t>Déroulages dans les produits finis fabriqués en FR</t>
  </si>
  <si>
    <t>Produits finis BO</t>
  </si>
  <si>
    <t>Construction / Rénovation - Exports</t>
  </si>
  <si>
    <t>Ameublement - Exports</t>
  </si>
  <si>
    <t>Emballages - Exports</t>
  </si>
  <si>
    <t>Construction / Rénovation - Consommation FR</t>
  </si>
  <si>
    <t>Ameublement - Consommation FR</t>
  </si>
  <si>
    <t>Emballages - Consommation FR</t>
  </si>
  <si>
    <t>Sankey BIBE</t>
  </si>
  <si>
    <t>Ressources BIBE</t>
  </si>
  <si>
    <t>BI prélevé FR - Résineux</t>
  </si>
  <si>
    <t>BI</t>
  </si>
  <si>
    <t>BI prélevé FR - Feuillus</t>
  </si>
  <si>
    <t>Connexes de transformations du BI (hors papetiers)</t>
  </si>
  <si>
    <t>BI recyclé</t>
  </si>
  <si>
    <t>Imports de BI - Résineux</t>
  </si>
  <si>
    <t>Imports de BI - Feuillus</t>
  </si>
  <si>
    <t>Usages BI</t>
  </si>
  <si>
    <t>Fabricants de panneaux FR</t>
  </si>
  <si>
    <t>Papetiers FR</t>
  </si>
  <si>
    <t>Chimie du bois FR</t>
  </si>
  <si>
    <t>Exports de BI</t>
  </si>
  <si>
    <t>Production panneaux</t>
  </si>
  <si>
    <t>BI dans les produits finis</t>
  </si>
  <si>
    <t>Panneaux produits en FR</t>
  </si>
  <si>
    <t>Colle</t>
  </si>
  <si>
    <t>Produits finis panneaux</t>
  </si>
  <si>
    <t>Imports de panneaux</t>
  </si>
  <si>
    <t>BE - PCS</t>
  </si>
  <si>
    <t>BE - Autres connexes</t>
  </si>
  <si>
    <t>Production pâte</t>
  </si>
  <si>
    <t>Pâte de cellulose produite en FR</t>
  </si>
  <si>
    <t>BE - liqueur noire</t>
  </si>
  <si>
    <t>Production combustibles</t>
  </si>
  <si>
    <t>Granulés produits en FR</t>
  </si>
  <si>
    <t>BE récolte hors forêt</t>
  </si>
  <si>
    <t>Bûches - Consommation FR</t>
  </si>
  <si>
    <t>BE récolte forêt - autoconsommation</t>
  </si>
  <si>
    <t>BE récolte forêt - commercialisé</t>
  </si>
  <si>
    <t>Bûches</t>
  </si>
  <si>
    <t>Imports de bûches</t>
  </si>
  <si>
    <t>Bûches - Exports</t>
  </si>
  <si>
    <t>Plaquettes forestières</t>
  </si>
  <si>
    <t>Valorisation énergétique</t>
  </si>
  <si>
    <t>Chauffage des ménages</t>
  </si>
  <si>
    <t>Chaufferie hors valorisation sur site</t>
  </si>
  <si>
    <t>Valorisation sur site</t>
  </si>
  <si>
    <t>BE issu de produits en fin de vie</t>
  </si>
  <si>
    <t>Combustibles</t>
  </si>
  <si>
    <t>Granulés - Consommation FR</t>
  </si>
  <si>
    <t>Exports de granulés</t>
  </si>
  <si>
    <t>Imports de granulés</t>
  </si>
  <si>
    <t>Autre unité</t>
  </si>
  <si>
    <t>Valeur (autre unité)</t>
  </si>
  <si>
    <t>Sciages dans les produits finis fabriqués en FR - Résineux</t>
  </si>
  <si>
    <t>Sciages dans les produits finis fabriqués en FR - Feuillus</t>
  </si>
  <si>
    <t>Construction / Rénovation - Résineux - Exports</t>
  </si>
  <si>
    <t>Ameublement - Résineux - Exports</t>
  </si>
  <si>
    <t>Emballages - Résineux - Exports</t>
  </si>
  <si>
    <t>Autres - Résineux - Exports</t>
  </si>
  <si>
    <t>Construction / Rénovation - Résineux - Consommation FR</t>
  </si>
  <si>
    <t>Ameublement - Résineux - Consommation FR</t>
  </si>
  <si>
    <t>Emballages - Résineux - Consommation FR</t>
  </si>
  <si>
    <t>Autres - Résineux - Consommation FR</t>
  </si>
  <si>
    <t>Construction / Rénovation - Feuillus - Exports</t>
  </si>
  <si>
    <t>Ameublement - Feuillus - Exports</t>
  </si>
  <si>
    <t>Emballages - Feuillus - Exports</t>
  </si>
  <si>
    <t>Autres - Feuillus - Exports</t>
  </si>
  <si>
    <t>Construction / Rénovation - Feuillus - Consommation FR</t>
  </si>
  <si>
    <t>Ameublement - Feuillus - Consommation FR</t>
  </si>
  <si>
    <t>Emballages - Feuillus - Consommation FR</t>
  </si>
  <si>
    <t>Autres - Feuillus - Consommation FR</t>
  </si>
  <si>
    <t>Imports de produits finis BO - Résineux</t>
  </si>
  <si>
    <t>Imports de produits finis BO - Feuillus</t>
  </si>
  <si>
    <t>Tonnage de pâte (Mt)</t>
  </si>
  <si>
    <t>Tonnage de liqueur noire concentrée (Mt)</t>
  </si>
  <si>
    <t>TWh PCI</t>
  </si>
  <si>
    <t>Pâte de cellulose</t>
  </si>
  <si>
    <t>Pâte de cellulose - Consommation FR</t>
  </si>
  <si>
    <t>Pâte de cellulose - Exports</t>
  </si>
  <si>
    <t>Imports de pâte de cellulose</t>
  </si>
  <si>
    <t>Production papiers et cartons</t>
  </si>
  <si>
    <t>Pâte de cellulose - consommation FR</t>
  </si>
  <si>
    <t>Papiers et cartons produits en FR</t>
  </si>
  <si>
    <t>Tonnage de papiers et cartons (Mt)</t>
  </si>
  <si>
    <t>Production autre</t>
  </si>
  <si>
    <t>Autres produits à base de pâte en FR (NB : moulage des éléments d'emballage comme les boîtes à œufs, ou encore comme matière première pour la viscose entre autres)</t>
  </si>
  <si>
    <t>Produits finis papiers et cartons</t>
  </si>
  <si>
    <t>Imports de Papiers et cartons</t>
  </si>
  <si>
    <t>Papiers et cartons - Consommation FR</t>
  </si>
  <si>
    <t>Papiers et cartons - Exports</t>
  </si>
  <si>
    <t>Papiers et cartons à recycler - collecte FR</t>
  </si>
  <si>
    <t>Source / Commentaire</t>
  </si>
  <si>
    <t>Donnée vs calcul</t>
  </si>
  <si>
    <t>Isibois 2018</t>
  </si>
  <si>
    <t>Donnée</t>
  </si>
  <si>
    <t>Donnée Agreste 2018 pour le BO prélevé - les exports</t>
  </si>
  <si>
    <t>Calcul</t>
  </si>
  <si>
    <t>Sankey AF filière - moyenne 2009 à 2015</t>
  </si>
  <si>
    <t>Calculé à partir des rendements de l'étude Gesfor</t>
  </si>
  <si>
    <t>Données UIPC pour le contreplaqué + 0,18 Mm3 de déroulage peuplier vers les emballages</t>
  </si>
  <si>
    <t>Agreste 2018</t>
  </si>
  <si>
    <t>Etude Lochu 2015</t>
  </si>
  <si>
    <t>Donnée calculée à partir des données UIPC et Argumentaire REP FNB</t>
  </si>
  <si>
    <t>Isibois 2018 ("Statistiques douanières d’importations Total de l’année 2018") et allocation VEM</t>
  </si>
  <si>
    <t>Etude Lochu (2015) allouées au prorata de la VEM</t>
  </si>
  <si>
    <t>Imports de contreplaqués</t>
  </si>
  <si>
    <t>Données UIPC</t>
  </si>
  <si>
    <t>Calcul à partir de Étude Lochu 2015</t>
  </si>
  <si>
    <t>Hypothèse = équilibre avec les imports de sciage faute de donnée</t>
  </si>
  <si>
    <t>Hypothèse</t>
  </si>
  <si>
    <t>Pas d'export par hypothèse</t>
  </si>
  <si>
    <t>Donnée Sypal</t>
  </si>
  <si>
    <t>VEM</t>
  </si>
  <si>
    <t>Calcul à partir de Argumentaire REP FNB</t>
  </si>
  <si>
    <t>Détail marché construction / rénovation</t>
  </si>
  <si>
    <t>Construction - Feuillus - Consommation FR</t>
  </si>
  <si>
    <t>Donnée modèle de demande</t>
  </si>
  <si>
    <t>Rénovation - Feuillus - Consommation FR</t>
  </si>
  <si>
    <t>Construction - Résineux - Consommation FR</t>
  </si>
  <si>
    <t>Rénovation - Résineux - Consommation FR</t>
  </si>
  <si>
    <t>Structure</t>
  </si>
  <si>
    <t>Charpente</t>
  </si>
  <si>
    <t>Second œuvre</t>
  </si>
  <si>
    <t>Bois de chantier</t>
  </si>
  <si>
    <t>Modèle amont IGN</t>
  </si>
  <si>
    <t>ADEME Bilan National du Recylcage</t>
  </si>
  <si>
    <t>Données AF Filière et VEM</t>
  </si>
  <si>
    <t>Donnée calculée à partir du BI dans les produits finis et des rendements du Memento FCBA 2022</t>
  </si>
  <si>
    <t>Tonnage de papier et carton (Mt)</t>
  </si>
  <si>
    <t>Statistiques Copacel</t>
  </si>
  <si>
    <t>Hypothèse 10% de colle dans les panneaux</t>
  </si>
  <si>
    <t>Donnée calculée à partir des données UIPC et Argumentaire REP FNB
+ exports meubles finis : 836kt de meubles dont 711kt de bois (part de bois = 85%)-&gt; Masse volumique moyenne des panneaux (kg de produit / m3) = 681 kg/m3 -&gt; ~1 Mm3 de bois</t>
  </si>
  <si>
    <t>Achats directs de meubles</t>
  </si>
  <si>
    <t>Imports directs : 2036 kt de meubles dont 1018 kt de bois (50%) -&gt; Masse volumique moyenne des panneaux (kg de produit / m3) = 681 kg/m3 -&gt; ~1,5 Mm3 de bois</t>
  </si>
  <si>
    <t>Rapport statistique COPACEL 2021</t>
  </si>
  <si>
    <t>COPACEL</t>
  </si>
  <si>
    <t>ADEME Transition 2050</t>
  </si>
  <si>
    <r>
      <rPr>
        <sz val="12"/>
        <color theme="6"/>
        <rFont val="Century Gothic (Body)"/>
      </rPr>
      <t xml:space="preserve">Ressource BE commercialisé (à voir avec Bastien) </t>
    </r>
    <r>
      <rPr>
        <sz val="12"/>
        <color theme="5"/>
        <rFont val="Century Gothic (Body)"/>
      </rPr>
      <t>et données AF Filières</t>
    </r>
  </si>
  <si>
    <t>JWEE</t>
  </si>
  <si>
    <t>Source (Bastien ?)</t>
  </si>
  <si>
    <t>Entretien expert</t>
  </si>
  <si>
    <t>Construction - Consommation FR</t>
  </si>
  <si>
    <t>Calcul à partir du modèle de demande</t>
  </si>
  <si>
    <t>Rénovation - Consommation FR</t>
  </si>
  <si>
    <t>BE autoconsommé par l'industrie du bois</t>
  </si>
  <si>
    <t>Scieries de feuillus</t>
  </si>
  <si>
    <t>Estimation</t>
  </si>
  <si>
    <t>Scieries de résineux</t>
  </si>
  <si>
    <t>Autres sites</t>
  </si>
  <si>
    <t>Ressource BE commercialisé (à voir avec Bastien) et données AF Filières</t>
  </si>
  <si>
    <t>Ameublement-Consommation FR</t>
  </si>
  <si>
    <t>BE-Autres connexes</t>
  </si>
  <si>
    <t>BE-liqueur noire</t>
  </si>
  <si>
    <t>BE-PCS</t>
  </si>
  <si>
    <t>BE récolte forêt-autoconsommation</t>
  </si>
  <si>
    <t>Bûches-Consommation FR</t>
  </si>
  <si>
    <t>BE récolte forêt-commercialisé</t>
  </si>
  <si>
    <t>Bûches-Exports</t>
  </si>
  <si>
    <t>BI prélevé FR-Feuillus</t>
  </si>
  <si>
    <t>BI prélevé FR-Résineux</t>
  </si>
  <si>
    <t>BO prélevé FR-Feuillus</t>
  </si>
  <si>
    <t>Consommation FR de grumes-Feuillus</t>
  </si>
  <si>
    <t>Donnée Agreste 2018 pour le BO prélevé-les exports</t>
  </si>
  <si>
    <t>Exports de grumes-Feuillus</t>
  </si>
  <si>
    <t>BO prélevé FR-Résineux</t>
  </si>
  <si>
    <t>Consommation FR de grumes-Résineux</t>
  </si>
  <si>
    <t>Exports de grumes-Résineux</t>
  </si>
  <si>
    <t>Connexes 2&amp;3T-Feuillus</t>
  </si>
  <si>
    <t>Connexes 2&amp;3T-Résineux</t>
  </si>
  <si>
    <t>PCS 1T-Feuillus</t>
  </si>
  <si>
    <t>Production FR de sciages-Feuillus</t>
  </si>
  <si>
    <t>PCS 1T-Résineux</t>
  </si>
  <si>
    <t>Production FR de sciages-Résineux</t>
  </si>
  <si>
    <t>Consommation FR de sciages-Feuillus</t>
  </si>
  <si>
    <t>Sciages dans les produits finis fabriqués en FR-Feuillus</t>
  </si>
  <si>
    <t>Consommation FR de sciages-Résineux</t>
  </si>
  <si>
    <t>Sciages dans les produits finis fabriqués en FR-Résineux</t>
  </si>
  <si>
    <t>Construction-Consommation FR</t>
  </si>
  <si>
    <t>Construction-Feuillus-Consommation FR</t>
  </si>
  <si>
    <t>Construction-Résineux-Consommation FR</t>
  </si>
  <si>
    <t>Construction / Rénovation-Consommation FR</t>
  </si>
  <si>
    <t>Rénovation-Consommation FR</t>
  </si>
  <si>
    <t>Construction / Rénovation-Feuillus-Consommation FR</t>
  </si>
  <si>
    <t>Rénovation-Feuillus-Consommation FR</t>
  </si>
  <si>
    <t>Construction / Rénovation-Résineux-Consommation FR</t>
  </si>
  <si>
    <t>Rénovation-Résineux-Consommation FR</t>
  </si>
  <si>
    <t>Ameublement-Feuillus-Consommation FR</t>
  </si>
  <si>
    <t>Ameublement-Feuillus-Exports</t>
  </si>
  <si>
    <t>Construction / Rénovation-Feuillus-Exports</t>
  </si>
  <si>
    <t>Emballages-Feuillus-Consommation FR</t>
  </si>
  <si>
    <t>Emballages-Feuillus-Exports</t>
  </si>
  <si>
    <t>Granulés-Consommation FR</t>
  </si>
  <si>
    <t>Imports de BI-Feuillus</t>
  </si>
  <si>
    <t>Imports de BI-Résineux</t>
  </si>
  <si>
    <t>Imports de grumes-Feuillus</t>
  </si>
  <si>
    <t>Sankey AF filière-moyenne 2009 à 2015</t>
  </si>
  <si>
    <t>Imports de grumes-Résineux</t>
  </si>
  <si>
    <t>Emballages-Consommation FR</t>
  </si>
  <si>
    <t>Papiers et cartons-Consommation FR</t>
  </si>
  <si>
    <t>Pâte de cellulose-Consommation FR</t>
  </si>
  <si>
    <t>Imports de produits finis BO-Feuillus</t>
  </si>
  <si>
    <t>Autres-Feuillus-Consommation FR</t>
  </si>
  <si>
    <t>Imports de produits finis BO-Résineux</t>
  </si>
  <si>
    <t>Ameublement-Résineux-Consommation FR</t>
  </si>
  <si>
    <t>Autres-Résineux-Consommation FR</t>
  </si>
  <si>
    <t>Emballages-Résineux-Consommation FR</t>
  </si>
  <si>
    <t>Imports de sciages-Feuillus</t>
  </si>
  <si>
    <t>Imports sciages-Résineux</t>
  </si>
  <si>
    <t>Construction / Rénovation-Exports</t>
  </si>
  <si>
    <t>Ameublement-Exports</t>
  </si>
  <si>
    <t>Emballages-Exports</t>
  </si>
  <si>
    <t>Papiers et cartons à recycler-collecte FR</t>
  </si>
  <si>
    <t>Papiers et cartons-Exports</t>
  </si>
  <si>
    <t>Pâte de cellulose-consommation FR</t>
  </si>
  <si>
    <t>Pâte de cellulose-Exports</t>
  </si>
  <si>
    <t>Exports de sciages-Feuillus</t>
  </si>
  <si>
    <t>Exports de sciages-Résineux</t>
  </si>
  <si>
    <t>Autres-Feuillus-Exports</t>
  </si>
  <si>
    <t>Ameublement-Résineux-Exports</t>
  </si>
  <si>
    <t>Autres-Résineux-Exports</t>
  </si>
  <si>
    <t>Construction / Rénovation-Résineux-Exports</t>
  </si>
  <si>
    <t>Emballages-Résineux-Exports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</si>
</sst>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8">
    <font>
      <sz val="12"/>
      <color theme="1"/>
      <name val="Century Gothic"/>
      <family val="2"/>
      <scheme val="minor"/>
    </font>
    <font>
      <b/>
      <sz val="24"/>
      <color theme="0"/>
      <name val="Century Gothic"/>
      <family val="1"/>
      <scheme val="minor"/>
    </font>
    <font>
      <b/>
      <sz val="12"/>
      <color theme="1"/>
      <name val="Century Gothic"/>
      <family val="1"/>
      <scheme val="minor"/>
    </font>
    <font>
      <sz val="12"/>
      <color theme="1"/>
      <name val="Century Gothic"/>
      <family val="1"/>
      <scheme val="minor"/>
    </font>
    <font>
      <sz val="12"/>
      <name val="Century Gothic"/>
      <family val="1"/>
      <scheme val="minor"/>
    </font>
    <font>
      <sz val="12"/>
      <color theme="5"/>
      <name val="Century Gothic (Body)"/>
    </font>
    <font>
      <sz val="12"/>
      <color theme="6"/>
      <name val="Century Gothic (Body)"/>
    </font>
    <font>
      <sz val="12"/>
      <color theme="6"/>
      <name val="Century Gothic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3" borderId="0" xfId="0" applyFont="1" applyFill="1" applyAlignment="1">
      <alignment vertical="center"/>
    </xf>
    <xf numFmtId="0" fontId="0" fillId="3" borderId="0" xfId="0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/>
    </xf>
    <xf numFmtId="166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3" fillId="0" borderId="0" xfId="0" applyNumberFormat="1" applyFont="1" applyAlignment="1">
      <alignment horizontal="center" vertical="center"/>
    </xf>
    <xf numFmtId="0" fontId="0" fillId="4" borderId="0" xfId="0" applyFill="1"/>
    <xf numFmtId="0" fontId="0" fillId="4" borderId="1" xfId="0" applyFill="1" applyBorder="1"/>
    <xf numFmtId="164" fontId="3" fillId="4" borderId="1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Nouveau Thème C4 2021 ppt">
  <a:themeElements>
    <a:clrScheme name="Carbone4_Couleurs2021">
      <a:dk1>
        <a:srgbClr val="000000"/>
      </a:dk1>
      <a:lt1>
        <a:srgbClr val="FFFFFF"/>
      </a:lt1>
      <a:dk2>
        <a:srgbClr val="46464E"/>
      </a:dk2>
      <a:lt2>
        <a:srgbClr val="AAAAB2"/>
      </a:lt2>
      <a:accent1>
        <a:srgbClr val="283246"/>
      </a:accent1>
      <a:accent2>
        <a:srgbClr val="55739B"/>
      </a:accent2>
      <a:accent3>
        <a:srgbClr val="FF554B"/>
      </a:accent3>
      <a:accent4>
        <a:srgbClr val="FFAA96"/>
      </a:accent4>
      <a:accent5>
        <a:srgbClr val="5F8C82"/>
      </a:accent5>
      <a:accent6>
        <a:srgbClr val="A0C8B9"/>
      </a:accent6>
      <a:hlink>
        <a:srgbClr val="FFFFFF"/>
      </a:hlink>
      <a:folHlink>
        <a:srgbClr val="55739B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noFill/>
      </a:spPr>
      <a:bodyPr wrap="square" lIns="0" tIns="0" rIns="0" bIns="0" rtlCol="0">
        <a:spAutoFit/>
      </a:bodyPr>
      <a:lstStyle>
        <a:defPPr algn="l">
          <a:defRPr sz="1400"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Nouveau Thème C4 2021 ppt" id="{06A71C76-5A35-9645-9C37-329E1BB6A2DA}" vid="{024AAB10-A384-8741-953F-44382BC24016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5FC83-2215-4DAC-9505-394191C5447F}">
  <sheetPr codeName="Sheet10"/>
  <dimension ref="A1:M159"/>
  <sheetViews>
    <sheetView showGridLines="0" tabSelected="1" topLeftCell="F122" zoomScale="82" zoomScaleNormal="125" workbookViewId="0">
      <selection activeCell="I157" sqref="I157"/>
    </sheetView>
  </sheetViews>
  <sheetFormatPr baseColWidth="10" defaultColWidth="11.83203125" defaultRowHeight="15.4"/>
  <cols>
    <col min="1" max="3" width="4.27734375" customWidth="1"/>
    <col min="4" max="4" width="24.1640625" customWidth="1"/>
    <col min="5" max="5" width="50.27734375" bestFit="1" customWidth="1"/>
    <col min="6" max="6" width="150.27734375" bestFit="1" customWidth="1"/>
    <col min="7" max="7" width="16.77734375" bestFit="1" customWidth="1"/>
    <col min="8" max="8" width="36.71875" bestFit="1" customWidth="1"/>
    <col min="9" max="9" width="19" customWidth="1"/>
    <col min="10" max="10" width="11.1640625"/>
    <col min="11" max="11" width="36.71875" bestFit="1" customWidth="1"/>
    <col min="12" max="12" width="26" customWidth="1"/>
  </cols>
  <sheetData>
    <row r="1" spans="1:12" s="2" customFormat="1" ht="49.05" customHeight="1">
      <c r="A1" s="1" t="s">
        <v>0</v>
      </c>
    </row>
    <row r="2" spans="1:12" ht="22.05" customHeight="1"/>
    <row r="3" spans="1:12" s="4" customFormat="1" ht="36" customHeight="1">
      <c r="A3" s="3"/>
      <c r="B3" s="3" t="s">
        <v>1</v>
      </c>
    </row>
    <row r="5" spans="1:12" ht="29.25">
      <c r="D5" s="5" t="s">
        <v>2</v>
      </c>
      <c r="E5" s="5" t="s">
        <v>3</v>
      </c>
      <c r="F5" s="5" t="s">
        <v>4</v>
      </c>
      <c r="G5" s="5" t="s">
        <v>5</v>
      </c>
      <c r="H5" s="5" t="s">
        <v>86</v>
      </c>
      <c r="I5" s="5" t="s">
        <v>87</v>
      </c>
      <c r="J5" s="6" t="s">
        <v>6</v>
      </c>
      <c r="K5" s="5" t="s">
        <v>126</v>
      </c>
      <c r="L5" s="5" t="s">
        <v>127</v>
      </c>
    </row>
    <row r="6" spans="1:12">
      <c r="D6" s="7" t="s">
        <v>7</v>
      </c>
      <c r="E6" s="7" t="s">
        <v>8</v>
      </c>
      <c r="F6" s="7" t="s">
        <v>9</v>
      </c>
      <c r="G6" s="8">
        <v>1.1992609999999999</v>
      </c>
      <c r="H6" s="8"/>
      <c r="I6" s="8"/>
      <c r="J6" s="9"/>
      <c r="K6" s="8" t="s">
        <v>128</v>
      </c>
      <c r="L6" s="8" t="s">
        <v>129</v>
      </c>
    </row>
    <row r="7" spans="1:12">
      <c r="D7" s="7" t="s">
        <v>7</v>
      </c>
      <c r="E7" s="7" t="s">
        <v>8</v>
      </c>
      <c r="F7" s="7" t="s">
        <v>10</v>
      </c>
      <c r="G7" s="8">
        <v>13.399738999999999</v>
      </c>
      <c r="H7" s="8"/>
      <c r="I7" s="8"/>
      <c r="J7" s="9"/>
      <c r="K7" s="8" t="s">
        <v>130</v>
      </c>
      <c r="L7" s="8" t="s">
        <v>131</v>
      </c>
    </row>
    <row r="8" spans="1:12">
      <c r="D8" s="7" t="s">
        <v>7</v>
      </c>
      <c r="E8" s="7" t="s">
        <v>11</v>
      </c>
      <c r="F8" s="7" t="s">
        <v>12</v>
      </c>
      <c r="G8" s="8">
        <v>0.87398799999999999</v>
      </c>
      <c r="H8" s="8"/>
      <c r="I8" s="8"/>
      <c r="J8" s="9"/>
      <c r="K8" s="8" t="s">
        <v>128</v>
      </c>
      <c r="L8" s="8" t="s">
        <v>129</v>
      </c>
    </row>
    <row r="9" spans="1:12">
      <c r="D9" s="7" t="s">
        <v>7</v>
      </c>
      <c r="E9" s="7" t="s">
        <v>11</v>
      </c>
      <c r="F9" s="7" t="s">
        <v>13</v>
      </c>
      <c r="G9" s="8">
        <v>4.5690119999999999</v>
      </c>
      <c r="H9" s="8"/>
      <c r="I9" s="8"/>
      <c r="J9" s="9"/>
      <c r="K9" s="8" t="s">
        <v>130</v>
      </c>
      <c r="L9" s="8" t="s">
        <v>131</v>
      </c>
    </row>
    <row r="10" spans="1:12">
      <c r="D10" s="7" t="s">
        <v>7</v>
      </c>
      <c r="E10" s="7" t="s">
        <v>14</v>
      </c>
      <c r="F10" s="7" t="s">
        <v>10</v>
      </c>
      <c r="G10" s="8">
        <v>0.28799999999999998</v>
      </c>
      <c r="H10" s="8"/>
      <c r="I10" s="8"/>
      <c r="J10" s="9"/>
      <c r="K10" s="8" t="s">
        <v>132</v>
      </c>
      <c r="L10" s="8" t="s">
        <v>129</v>
      </c>
    </row>
    <row r="11" spans="1:12">
      <c r="D11" s="7" t="s">
        <v>7</v>
      </c>
      <c r="E11" s="7" t="s">
        <v>15</v>
      </c>
      <c r="F11" s="7" t="s">
        <v>13</v>
      </c>
      <c r="G11" s="8">
        <v>0.16300000000000001</v>
      </c>
      <c r="H11" s="8"/>
      <c r="I11" s="8"/>
      <c r="J11" s="9"/>
      <c r="K11" s="8" t="s">
        <v>132</v>
      </c>
      <c r="L11" s="8" t="s">
        <v>129</v>
      </c>
    </row>
    <row r="12" spans="1:12">
      <c r="D12" s="7" t="s">
        <v>16</v>
      </c>
      <c r="E12" s="7" t="s">
        <v>10</v>
      </c>
      <c r="F12" s="7" t="s">
        <v>17</v>
      </c>
      <c r="G12" s="8">
        <v>6.7280972724615893</v>
      </c>
      <c r="H12" s="8"/>
      <c r="I12" s="8"/>
      <c r="J12" s="9" t="b">
        <f t="shared" ref="J12:J23" si="0">SUMIFS($G$6:$G$61,$E$6:$E$61,$E12)=SUMIFS($G$6:$G$61,$F$6:$F$61,$E12)</f>
        <v>1</v>
      </c>
      <c r="K12" s="8" t="s">
        <v>133</v>
      </c>
      <c r="L12" s="8" t="s">
        <v>131</v>
      </c>
    </row>
    <row r="13" spans="1:12">
      <c r="D13" s="7" t="s">
        <v>16</v>
      </c>
      <c r="E13" s="7" t="s">
        <v>10</v>
      </c>
      <c r="F13" s="7" t="s">
        <v>18</v>
      </c>
      <c r="G13" s="8">
        <f>G7+G10-G12</f>
        <v>6.9596417275384095</v>
      </c>
      <c r="H13" s="8"/>
      <c r="I13" s="8"/>
      <c r="J13" s="9" t="b">
        <f t="shared" si="0"/>
        <v>1</v>
      </c>
      <c r="K13" s="8" t="s">
        <v>131</v>
      </c>
      <c r="L13" s="8" t="s">
        <v>131</v>
      </c>
    </row>
    <row r="14" spans="1:12">
      <c r="D14" s="7" t="s">
        <v>16</v>
      </c>
      <c r="E14" s="7" t="s">
        <v>13</v>
      </c>
      <c r="F14" s="7" t="s">
        <v>19</v>
      </c>
      <c r="G14" s="8">
        <v>1.3660083473197495</v>
      </c>
      <c r="H14" s="8"/>
      <c r="I14" s="8"/>
      <c r="J14" s="9" t="b">
        <f t="shared" si="0"/>
        <v>1</v>
      </c>
      <c r="K14" s="8" t="s">
        <v>133</v>
      </c>
      <c r="L14" s="8" t="s">
        <v>131</v>
      </c>
    </row>
    <row r="15" spans="1:12">
      <c r="D15" s="7" t="s">
        <v>16</v>
      </c>
      <c r="E15" s="7" t="s">
        <v>13</v>
      </c>
      <c r="F15" s="7" t="s">
        <v>20</v>
      </c>
      <c r="G15" s="8">
        <v>0.438</v>
      </c>
      <c r="H15" s="8"/>
      <c r="I15" s="8"/>
      <c r="J15" s="9" t="b">
        <f t="shared" si="0"/>
        <v>1</v>
      </c>
      <c r="K15" s="8" t="s">
        <v>134</v>
      </c>
      <c r="L15" s="8" t="s">
        <v>129</v>
      </c>
    </row>
    <row r="16" spans="1:12">
      <c r="D16" s="7" t="s">
        <v>16</v>
      </c>
      <c r="E16" s="7" t="s">
        <v>13</v>
      </c>
      <c r="F16" s="7" t="s">
        <v>21</v>
      </c>
      <c r="G16" s="8">
        <v>0.20700000000000002</v>
      </c>
      <c r="H16" s="8"/>
      <c r="I16" s="8"/>
      <c r="J16" s="9" t="b">
        <f t="shared" si="0"/>
        <v>1</v>
      </c>
      <c r="K16" s="8" t="s">
        <v>135</v>
      </c>
      <c r="L16" s="8" t="s">
        <v>129</v>
      </c>
    </row>
    <row r="17" spans="4:12">
      <c r="D17" s="7" t="s">
        <v>16</v>
      </c>
      <c r="E17" s="7" t="s">
        <v>13</v>
      </c>
      <c r="F17" s="7" t="s">
        <v>22</v>
      </c>
      <c r="G17" s="8">
        <f>G9+G11-SUM(G14:G16)</f>
        <v>2.7210036526802508</v>
      </c>
      <c r="H17" s="8"/>
      <c r="I17" s="8"/>
      <c r="J17" s="9" t="b">
        <f t="shared" si="0"/>
        <v>1</v>
      </c>
      <c r="K17" s="8" t="s">
        <v>131</v>
      </c>
      <c r="L17" s="8" t="s">
        <v>131</v>
      </c>
    </row>
    <row r="18" spans="4:12">
      <c r="D18" s="7" t="s">
        <v>23</v>
      </c>
      <c r="E18" s="7" t="s">
        <v>17</v>
      </c>
      <c r="F18" s="7" t="s">
        <v>24</v>
      </c>
      <c r="G18" s="8">
        <v>0.72790500000000002</v>
      </c>
      <c r="H18" s="8"/>
      <c r="I18" s="8"/>
      <c r="J18" s="9" t="b">
        <f t="shared" si="0"/>
        <v>1</v>
      </c>
      <c r="K18" s="8" t="s">
        <v>136</v>
      </c>
      <c r="L18" s="8" t="s">
        <v>129</v>
      </c>
    </row>
    <row r="19" spans="4:12">
      <c r="D19" s="7" t="s">
        <v>23</v>
      </c>
      <c r="E19" s="7" t="s">
        <v>17</v>
      </c>
      <c r="F19" s="7" t="s">
        <v>25</v>
      </c>
      <c r="G19" s="8">
        <f>G12-G18</f>
        <v>6.0001922724615895</v>
      </c>
      <c r="H19" s="8"/>
      <c r="I19" s="8"/>
      <c r="J19" s="9" t="b">
        <f t="shared" si="0"/>
        <v>1</v>
      </c>
      <c r="K19" s="8" t="s">
        <v>131</v>
      </c>
      <c r="L19" s="8" t="s">
        <v>131</v>
      </c>
    </row>
    <row r="20" spans="4:12">
      <c r="D20" s="7" t="s">
        <v>23</v>
      </c>
      <c r="E20" s="7" t="s">
        <v>19</v>
      </c>
      <c r="F20" s="7" t="s">
        <v>26</v>
      </c>
      <c r="G20" s="8">
        <v>0.38078400000000001</v>
      </c>
      <c r="H20" s="8"/>
      <c r="I20" s="8"/>
      <c r="J20" s="9" t="b">
        <f t="shared" si="0"/>
        <v>1</v>
      </c>
      <c r="K20" s="8" t="s">
        <v>136</v>
      </c>
      <c r="L20" s="8" t="s">
        <v>129</v>
      </c>
    </row>
    <row r="21" spans="4:12">
      <c r="D21" s="7" t="s">
        <v>23</v>
      </c>
      <c r="E21" s="7" t="s">
        <v>19</v>
      </c>
      <c r="F21" s="7" t="s">
        <v>27</v>
      </c>
      <c r="G21" s="8">
        <f>G14-G20</f>
        <v>0.9852243473197495</v>
      </c>
      <c r="H21" s="8"/>
      <c r="I21" s="8"/>
      <c r="J21" s="9" t="b">
        <f t="shared" si="0"/>
        <v>1</v>
      </c>
      <c r="K21" s="8" t="s">
        <v>131</v>
      </c>
      <c r="L21" s="8" t="s">
        <v>131</v>
      </c>
    </row>
    <row r="22" spans="4:12">
      <c r="D22" s="7" t="s">
        <v>23</v>
      </c>
      <c r="E22" s="7" t="s">
        <v>20</v>
      </c>
      <c r="F22" s="7" t="s">
        <v>33</v>
      </c>
      <c r="G22" s="8">
        <v>0.25800000000000001</v>
      </c>
      <c r="H22" s="8"/>
      <c r="I22" s="8"/>
      <c r="J22" s="9" t="b">
        <f t="shared" si="0"/>
        <v>1</v>
      </c>
      <c r="K22" s="8" t="s">
        <v>137</v>
      </c>
      <c r="L22" s="8" t="s">
        <v>129</v>
      </c>
    </row>
    <row r="23" spans="4:12">
      <c r="D23" s="7" t="s">
        <v>23</v>
      </c>
      <c r="E23" s="7" t="s">
        <v>20</v>
      </c>
      <c r="F23" s="7" t="s">
        <v>34</v>
      </c>
      <c r="G23" s="8">
        <f>G15-G22</f>
        <v>0.18</v>
      </c>
      <c r="H23" s="8"/>
      <c r="I23" s="8"/>
      <c r="J23" s="9" t="b">
        <f t="shared" si="0"/>
        <v>1</v>
      </c>
      <c r="K23" s="8" t="s">
        <v>131</v>
      </c>
      <c r="L23" s="8" t="s">
        <v>131</v>
      </c>
    </row>
    <row r="24" spans="4:12">
      <c r="D24" s="7" t="s">
        <v>23</v>
      </c>
      <c r="E24" s="7" t="s">
        <v>28</v>
      </c>
      <c r="F24" s="7" t="s">
        <v>25</v>
      </c>
      <c r="G24" s="8">
        <v>2.6569999999999996</v>
      </c>
      <c r="H24" s="8"/>
      <c r="I24" s="8"/>
      <c r="J24" s="9"/>
      <c r="K24" s="8" t="s">
        <v>138</v>
      </c>
      <c r="L24" s="8" t="s">
        <v>129</v>
      </c>
    </row>
    <row r="25" spans="4:12">
      <c r="D25" s="7" t="s">
        <v>23</v>
      </c>
      <c r="E25" s="7" t="s">
        <v>29</v>
      </c>
      <c r="F25" s="7" t="s">
        <v>27</v>
      </c>
      <c r="G25" s="8">
        <v>0.29299999999999998</v>
      </c>
      <c r="H25" s="8"/>
      <c r="I25" s="8"/>
      <c r="J25" s="9"/>
      <c r="K25" s="8" t="s">
        <v>139</v>
      </c>
      <c r="L25" s="8" t="s">
        <v>129</v>
      </c>
    </row>
    <row r="26" spans="4:12">
      <c r="D26" s="7" t="s">
        <v>23</v>
      </c>
      <c r="E26" s="7" t="s">
        <v>140</v>
      </c>
      <c r="F26" s="7" t="s">
        <v>33</v>
      </c>
      <c r="G26" s="8">
        <v>0.51600000000000001</v>
      </c>
      <c r="H26" s="8"/>
      <c r="I26" s="8"/>
      <c r="J26" s="9"/>
      <c r="K26" s="8" t="s">
        <v>141</v>
      </c>
      <c r="L26" s="8" t="s">
        <v>129</v>
      </c>
    </row>
    <row r="27" spans="4:12">
      <c r="D27" s="7" t="s">
        <v>30</v>
      </c>
      <c r="E27" s="7" t="s">
        <v>25</v>
      </c>
      <c r="F27" s="7" t="s">
        <v>88</v>
      </c>
      <c r="G27" s="8">
        <v>5.9100216454036989</v>
      </c>
      <c r="H27" s="8"/>
      <c r="I27" s="8"/>
      <c r="J27" s="9" t="b">
        <f t="shared" ref="J27:J46" si="1">SUMIFS($G$6:$G$61,$E$6:$E$61,$E27)=SUMIFS($G$6:$G$61,$F$6:$F$61,$E27)</f>
        <v>1</v>
      </c>
      <c r="K27" s="8" t="s">
        <v>142</v>
      </c>
      <c r="L27" s="8" t="s">
        <v>131</v>
      </c>
    </row>
    <row r="28" spans="4:12">
      <c r="D28" s="7" t="s">
        <v>30</v>
      </c>
      <c r="E28" s="7" t="s">
        <v>25</v>
      </c>
      <c r="F28" s="7" t="s">
        <v>31</v>
      </c>
      <c r="G28" s="8">
        <f>G19+G24-G27</f>
        <v>2.7471706270578906</v>
      </c>
      <c r="H28" s="8"/>
      <c r="I28" s="8"/>
      <c r="J28" s="9" t="b">
        <f t="shared" si="1"/>
        <v>1</v>
      </c>
      <c r="K28" s="8" t="s">
        <v>131</v>
      </c>
      <c r="L28" s="8" t="s">
        <v>131</v>
      </c>
    </row>
    <row r="29" spans="4:12">
      <c r="D29" s="7" t="s">
        <v>30</v>
      </c>
      <c r="E29" s="7" t="s">
        <v>27</v>
      </c>
      <c r="F29" s="7" t="s">
        <v>89</v>
      </c>
      <c r="G29" s="8">
        <v>0.83958516570952413</v>
      </c>
      <c r="H29" s="8"/>
      <c r="I29" s="8"/>
      <c r="J29" s="9" t="b">
        <f t="shared" si="1"/>
        <v>1</v>
      </c>
      <c r="K29" s="8" t="s">
        <v>142</v>
      </c>
      <c r="L29" s="8" t="s">
        <v>131</v>
      </c>
    </row>
    <row r="30" spans="4:12">
      <c r="D30" s="7" t="s">
        <v>30</v>
      </c>
      <c r="E30" s="7" t="s">
        <v>27</v>
      </c>
      <c r="F30" s="7" t="s">
        <v>32</v>
      </c>
      <c r="G30" s="8">
        <f>G21+G25-G29</f>
        <v>0.4386391816102253</v>
      </c>
      <c r="H30" s="8"/>
      <c r="I30" s="8"/>
      <c r="J30" s="9" t="b">
        <f t="shared" si="1"/>
        <v>1</v>
      </c>
      <c r="K30" s="8" t="s">
        <v>131</v>
      </c>
      <c r="L30" s="8" t="s">
        <v>131</v>
      </c>
    </row>
    <row r="31" spans="4:12">
      <c r="D31" s="7" t="s">
        <v>35</v>
      </c>
      <c r="E31" s="7" t="s">
        <v>88</v>
      </c>
      <c r="F31" s="7" t="s">
        <v>90</v>
      </c>
      <c r="G31" s="8">
        <v>0.59917750237657552</v>
      </c>
      <c r="H31" s="8"/>
      <c r="I31" s="8"/>
      <c r="J31" s="9" t="b">
        <f t="shared" si="1"/>
        <v>1</v>
      </c>
      <c r="K31" s="8" t="s">
        <v>143</v>
      </c>
      <c r="L31" s="8" t="s">
        <v>144</v>
      </c>
    </row>
    <row r="32" spans="4:12">
      <c r="D32" s="7" t="s">
        <v>35</v>
      </c>
      <c r="E32" s="7" t="s">
        <v>88</v>
      </c>
      <c r="F32" s="7" t="s">
        <v>91</v>
      </c>
      <c r="G32" s="8">
        <v>2.6766023085954955E-2</v>
      </c>
      <c r="H32" s="8"/>
      <c r="I32" s="8"/>
      <c r="J32" s="9" t="b">
        <f t="shared" si="1"/>
        <v>1</v>
      </c>
      <c r="K32" s="8" t="s">
        <v>143</v>
      </c>
      <c r="L32" s="8" t="s">
        <v>144</v>
      </c>
    </row>
    <row r="33" spans="4:12">
      <c r="D33" s="7" t="s">
        <v>35</v>
      </c>
      <c r="E33" s="7" t="s">
        <v>88</v>
      </c>
      <c r="F33" s="7" t="s">
        <v>92</v>
      </c>
      <c r="G33" s="8">
        <v>0</v>
      </c>
      <c r="H33" s="8"/>
      <c r="I33" s="8"/>
      <c r="J33" s="9" t="b">
        <f t="shared" si="1"/>
        <v>1</v>
      </c>
      <c r="K33" s="8" t="s">
        <v>145</v>
      </c>
      <c r="L33" s="8" t="s">
        <v>144</v>
      </c>
    </row>
    <row r="34" spans="4:12">
      <c r="D34" s="7" t="s">
        <v>35</v>
      </c>
      <c r="E34" s="7" t="s">
        <v>88</v>
      </c>
      <c r="F34" s="7" t="s">
        <v>93</v>
      </c>
      <c r="G34" s="8">
        <v>0</v>
      </c>
      <c r="H34" s="8"/>
      <c r="I34" s="8"/>
      <c r="J34" s="9" t="b">
        <f t="shared" si="1"/>
        <v>1</v>
      </c>
      <c r="K34" s="8" t="s">
        <v>145</v>
      </c>
      <c r="L34" s="8" t="s">
        <v>144</v>
      </c>
    </row>
    <row r="35" spans="4:12">
      <c r="D35" s="7" t="s">
        <v>35</v>
      </c>
      <c r="E35" s="7" t="s">
        <v>88</v>
      </c>
      <c r="F35" s="7" t="s">
        <v>94</v>
      </c>
      <c r="G35" s="8">
        <v>3.6247425469053041</v>
      </c>
      <c r="H35" s="8"/>
      <c r="I35" s="8"/>
      <c r="J35" s="9" t="b">
        <f t="shared" si="1"/>
        <v>1</v>
      </c>
      <c r="K35" s="8" t="s">
        <v>142</v>
      </c>
      <c r="L35" s="8" t="s">
        <v>131</v>
      </c>
    </row>
    <row r="36" spans="4:12">
      <c r="D36" s="7" t="s">
        <v>35</v>
      </c>
      <c r="E36" s="7" t="s">
        <v>88</v>
      </c>
      <c r="F36" s="7" t="s">
        <v>95</v>
      </c>
      <c r="G36" s="8">
        <v>7.5684355035264259E-2</v>
      </c>
      <c r="H36" s="8"/>
      <c r="I36" s="8"/>
      <c r="J36" s="9" t="b">
        <f t="shared" si="1"/>
        <v>1</v>
      </c>
      <c r="K36" s="8" t="s">
        <v>142</v>
      </c>
      <c r="L36" s="8" t="s">
        <v>131</v>
      </c>
    </row>
    <row r="37" spans="4:12">
      <c r="D37" s="7" t="s">
        <v>35</v>
      </c>
      <c r="E37" s="7" t="s">
        <v>88</v>
      </c>
      <c r="F37" s="7" t="s">
        <v>96</v>
      </c>
      <c r="G37" s="8">
        <v>1.5836512180006008</v>
      </c>
      <c r="H37" s="8"/>
      <c r="I37" s="8"/>
      <c r="J37" s="9" t="b">
        <f t="shared" si="1"/>
        <v>1</v>
      </c>
      <c r="K37" s="8" t="s">
        <v>146</v>
      </c>
      <c r="L37" s="8" t="s">
        <v>129</v>
      </c>
    </row>
    <row r="38" spans="4:12">
      <c r="D38" s="7" t="s">
        <v>35</v>
      </c>
      <c r="E38" s="7" t="s">
        <v>88</v>
      </c>
      <c r="F38" s="7" t="s">
        <v>97</v>
      </c>
      <c r="G38" s="8">
        <v>0</v>
      </c>
      <c r="H38" s="8"/>
      <c r="I38" s="8"/>
      <c r="J38" s="9" t="b">
        <f t="shared" si="1"/>
        <v>1</v>
      </c>
      <c r="K38" s="8" t="s">
        <v>147</v>
      </c>
      <c r="L38" s="8" t="s">
        <v>129</v>
      </c>
    </row>
    <row r="39" spans="4:12">
      <c r="D39" s="7" t="s">
        <v>35</v>
      </c>
      <c r="E39" s="7" t="s">
        <v>89</v>
      </c>
      <c r="F39" s="7" t="s">
        <v>98</v>
      </c>
      <c r="G39" s="8">
        <v>0</v>
      </c>
      <c r="H39" s="8"/>
      <c r="I39" s="8"/>
      <c r="J39" s="9" t="b">
        <f t="shared" si="1"/>
        <v>1</v>
      </c>
      <c r="K39" s="8" t="s">
        <v>145</v>
      </c>
      <c r="L39" s="8" t="s">
        <v>144</v>
      </c>
    </row>
    <row r="40" spans="4:12">
      <c r="D40" s="7" t="s">
        <v>35</v>
      </c>
      <c r="E40" s="7" t="s">
        <v>89</v>
      </c>
      <c r="F40" s="7" t="s">
        <v>99</v>
      </c>
      <c r="G40" s="8">
        <v>0</v>
      </c>
      <c r="H40" s="8"/>
      <c r="I40" s="8"/>
      <c r="J40" s="9" t="b">
        <f t="shared" si="1"/>
        <v>1</v>
      </c>
      <c r="K40" s="8" t="s">
        <v>145</v>
      </c>
      <c r="L40" s="8" t="s">
        <v>144</v>
      </c>
    </row>
    <row r="41" spans="4:12">
      <c r="D41" s="7" t="s">
        <v>35</v>
      </c>
      <c r="E41" s="7" t="s">
        <v>89</v>
      </c>
      <c r="F41" s="7" t="s">
        <v>100</v>
      </c>
      <c r="G41" s="8">
        <v>0</v>
      </c>
      <c r="H41" s="8"/>
      <c r="I41" s="8"/>
      <c r="J41" s="9" t="b">
        <f t="shared" si="1"/>
        <v>1</v>
      </c>
      <c r="K41" s="8" t="s">
        <v>145</v>
      </c>
      <c r="L41" s="8" t="s">
        <v>144</v>
      </c>
    </row>
    <row r="42" spans="4:12">
      <c r="D42" s="7" t="s">
        <v>35</v>
      </c>
      <c r="E42" s="7" t="s">
        <v>89</v>
      </c>
      <c r="F42" s="7" t="s">
        <v>101</v>
      </c>
      <c r="G42" s="8">
        <v>0</v>
      </c>
      <c r="H42" s="8"/>
      <c r="I42" s="8"/>
      <c r="J42" s="9" t="b">
        <f t="shared" si="1"/>
        <v>1</v>
      </c>
      <c r="K42" s="8" t="s">
        <v>145</v>
      </c>
      <c r="L42" s="8" t="s">
        <v>144</v>
      </c>
    </row>
    <row r="43" spans="4:12">
      <c r="D43" s="7" t="s">
        <v>35</v>
      </c>
      <c r="E43" s="7" t="s">
        <v>89</v>
      </c>
      <c r="F43" s="7" t="s">
        <v>102</v>
      </c>
      <c r="G43" s="8">
        <v>0.36742865992365548</v>
      </c>
      <c r="H43" s="14"/>
      <c r="I43" s="8"/>
      <c r="J43" s="9" t="b">
        <f t="shared" si="1"/>
        <v>1</v>
      </c>
      <c r="K43" s="8" t="s">
        <v>142</v>
      </c>
      <c r="L43" s="8" t="s">
        <v>131</v>
      </c>
    </row>
    <row r="44" spans="4:12">
      <c r="D44" s="7" t="s">
        <v>35</v>
      </c>
      <c r="E44" s="7" t="s">
        <v>89</v>
      </c>
      <c r="F44" s="7" t="s">
        <v>103</v>
      </c>
      <c r="G44" s="8">
        <v>0.20754962187878079</v>
      </c>
      <c r="H44" s="8"/>
      <c r="I44" s="8"/>
      <c r="J44" s="9" t="b">
        <f t="shared" si="1"/>
        <v>1</v>
      </c>
      <c r="K44" s="8" t="s">
        <v>142</v>
      </c>
      <c r="L44" s="8" t="s">
        <v>131</v>
      </c>
    </row>
    <row r="45" spans="4:12">
      <c r="D45" s="7" t="s">
        <v>35</v>
      </c>
      <c r="E45" s="7" t="s">
        <v>89</v>
      </c>
      <c r="F45" s="7" t="s">
        <v>104</v>
      </c>
      <c r="G45" s="8">
        <v>0.16634878199939929</v>
      </c>
      <c r="H45" s="8"/>
      <c r="I45" s="8"/>
      <c r="J45" s="9" t="b">
        <f t="shared" si="1"/>
        <v>1</v>
      </c>
      <c r="K45" s="8" t="s">
        <v>146</v>
      </c>
      <c r="L45" s="8" t="s">
        <v>129</v>
      </c>
    </row>
    <row r="46" spans="4:12">
      <c r="D46" s="7" t="s">
        <v>35</v>
      </c>
      <c r="E46" s="7" t="s">
        <v>89</v>
      </c>
      <c r="F46" s="7" t="s">
        <v>105</v>
      </c>
      <c r="G46" s="8">
        <v>9.825810190768855E-2</v>
      </c>
      <c r="H46" s="8"/>
      <c r="I46" s="8"/>
      <c r="J46" s="9" t="b">
        <f t="shared" si="1"/>
        <v>1</v>
      </c>
      <c r="K46" s="8" t="s">
        <v>147</v>
      </c>
      <c r="L46" s="8" t="s">
        <v>129</v>
      </c>
    </row>
    <row r="47" spans="4:12">
      <c r="D47" s="7" t="s">
        <v>35</v>
      </c>
      <c r="E47" s="7" t="s">
        <v>106</v>
      </c>
      <c r="F47" s="7" t="s">
        <v>94</v>
      </c>
      <c r="G47" s="8">
        <f>SUM(G65:G66)-G35</f>
        <v>0.59913666424918377</v>
      </c>
      <c r="H47" s="8"/>
      <c r="I47" s="8"/>
      <c r="J47" s="9"/>
      <c r="K47" s="8" t="s">
        <v>131</v>
      </c>
      <c r="L47" s="8" t="s">
        <v>131</v>
      </c>
    </row>
    <row r="48" spans="4:12">
      <c r="D48" s="7" t="s">
        <v>35</v>
      </c>
      <c r="E48" s="7" t="s">
        <v>106</v>
      </c>
      <c r="F48" s="7" t="s">
        <v>95</v>
      </c>
      <c r="G48" s="8">
        <v>2.6766023085954955E-2</v>
      </c>
      <c r="H48" s="8"/>
      <c r="I48" s="8"/>
      <c r="J48" s="9"/>
      <c r="K48" s="8" t="s">
        <v>147</v>
      </c>
      <c r="L48" s="8" t="s">
        <v>129</v>
      </c>
    </row>
    <row r="49" spans="4:12">
      <c r="D49" s="7" t="s">
        <v>35</v>
      </c>
      <c r="E49" s="7" t="s">
        <v>106</v>
      </c>
      <c r="F49" s="7" t="s">
        <v>96</v>
      </c>
      <c r="G49" s="8">
        <v>1.0497345216461125</v>
      </c>
      <c r="H49" s="8"/>
      <c r="I49" s="8"/>
      <c r="J49" s="9"/>
      <c r="K49" s="8" t="s">
        <v>146</v>
      </c>
      <c r="L49" s="8" t="s">
        <v>129</v>
      </c>
    </row>
    <row r="50" spans="4:12">
      <c r="D50" s="7" t="s">
        <v>35</v>
      </c>
      <c r="E50" s="7" t="s">
        <v>106</v>
      </c>
      <c r="F50" s="7" t="s">
        <v>97</v>
      </c>
      <c r="G50" s="8">
        <v>0</v>
      </c>
      <c r="H50" s="8"/>
      <c r="I50" s="8"/>
      <c r="J50" s="9"/>
      <c r="K50" s="8" t="s">
        <v>147</v>
      </c>
      <c r="L50" s="8" t="s">
        <v>129</v>
      </c>
    </row>
    <row r="51" spans="4:12">
      <c r="D51" s="7" t="s">
        <v>35</v>
      </c>
      <c r="E51" s="7" t="s">
        <v>107</v>
      </c>
      <c r="F51" s="7" t="s">
        <v>102</v>
      </c>
      <c r="G51" s="8">
        <f>SUM(G63:G64)-SUM(G43,G58)</f>
        <v>0.12391628462771342</v>
      </c>
      <c r="H51" s="8"/>
      <c r="I51" s="8"/>
      <c r="J51" s="9"/>
      <c r="K51" s="8" t="s">
        <v>131</v>
      </c>
      <c r="L51" s="8" t="s">
        <v>131</v>
      </c>
    </row>
    <row r="52" spans="4:12">
      <c r="D52" s="7" t="s">
        <v>35</v>
      </c>
      <c r="E52" s="7" t="s">
        <v>107</v>
      </c>
      <c r="F52" s="7" t="s">
        <v>103</v>
      </c>
      <c r="G52" s="8">
        <v>0.40951220771673202</v>
      </c>
      <c r="H52" s="8"/>
      <c r="I52" s="8"/>
      <c r="J52" s="9"/>
      <c r="K52" s="8" t="s">
        <v>147</v>
      </c>
      <c r="L52" s="8" t="s">
        <v>129</v>
      </c>
    </row>
    <row r="53" spans="4:12">
      <c r="D53" s="7" t="s">
        <v>35</v>
      </c>
      <c r="E53" s="7" t="s">
        <v>107</v>
      </c>
      <c r="F53" s="7" t="s">
        <v>104</v>
      </c>
      <c r="G53" s="8">
        <v>0.12456636523853848</v>
      </c>
      <c r="H53" s="8"/>
      <c r="I53" s="8"/>
      <c r="J53" s="9"/>
      <c r="K53" s="8" t="s">
        <v>146</v>
      </c>
      <c r="L53" s="8" t="s">
        <v>129</v>
      </c>
    </row>
    <row r="54" spans="4:12">
      <c r="D54" s="7" t="s">
        <v>35</v>
      </c>
      <c r="E54" s="7" t="s">
        <v>107</v>
      </c>
      <c r="F54" s="7" t="s">
        <v>105</v>
      </c>
      <c r="G54" s="8">
        <v>2.7076806491607354E-2</v>
      </c>
      <c r="H54" s="8"/>
      <c r="I54" s="8"/>
      <c r="J54" s="9"/>
      <c r="K54" s="8" t="s">
        <v>147</v>
      </c>
      <c r="L54" s="8" t="s">
        <v>129</v>
      </c>
    </row>
    <row r="55" spans="4:12">
      <c r="D55" s="7" t="s">
        <v>35</v>
      </c>
      <c r="E55" s="7" t="s">
        <v>33</v>
      </c>
      <c r="F55" s="7" t="s">
        <v>98</v>
      </c>
      <c r="G55" s="8">
        <v>6.4000000000000001E-2</v>
      </c>
      <c r="H55" s="8"/>
      <c r="I55" s="8"/>
      <c r="J55" s="9" t="b">
        <f t="shared" ref="J55:J61" si="2">SUMIFS($G$6:$G$61,$E$6:$E$61,$E55)=SUMIFS($G$6:$G$61,$F$6:$F$61,$E55)</f>
        <v>1</v>
      </c>
      <c r="K55" s="8" t="s">
        <v>137</v>
      </c>
      <c r="L55" s="8" t="s">
        <v>129</v>
      </c>
    </row>
    <row r="56" spans="4:12">
      <c r="D56" s="7" t="s">
        <v>35</v>
      </c>
      <c r="E56" s="7" t="s">
        <v>33</v>
      </c>
      <c r="F56" s="7" t="s">
        <v>99</v>
      </c>
      <c r="G56" s="8">
        <v>0</v>
      </c>
      <c r="H56" s="8"/>
      <c r="I56" s="8"/>
      <c r="J56" s="9" t="b">
        <f t="shared" si="2"/>
        <v>1</v>
      </c>
      <c r="K56" s="8" t="s">
        <v>137</v>
      </c>
      <c r="L56" s="8" t="s">
        <v>129</v>
      </c>
    </row>
    <row r="57" spans="4:12">
      <c r="D57" s="7" t="s">
        <v>35</v>
      </c>
      <c r="E57" s="7" t="s">
        <v>33</v>
      </c>
      <c r="F57" s="7" t="s">
        <v>100</v>
      </c>
      <c r="G57" s="8">
        <v>0</v>
      </c>
      <c r="H57" s="8"/>
      <c r="I57" s="8"/>
      <c r="J57" s="9" t="b">
        <f t="shared" si="2"/>
        <v>1</v>
      </c>
      <c r="K57" s="8" t="s">
        <v>137</v>
      </c>
      <c r="L57" s="8" t="s">
        <v>129</v>
      </c>
    </row>
    <row r="58" spans="4:12" ht="37.049999999999997" customHeight="1">
      <c r="D58" s="7" t="s">
        <v>35</v>
      </c>
      <c r="E58" s="7" t="s">
        <v>33</v>
      </c>
      <c r="F58" s="7" t="s">
        <v>102</v>
      </c>
      <c r="G58" s="8">
        <v>0.20309174999999999</v>
      </c>
      <c r="H58" s="8"/>
      <c r="I58" s="8"/>
      <c r="J58" s="9" t="b">
        <f t="shared" si="2"/>
        <v>1</v>
      </c>
      <c r="K58" s="8" t="s">
        <v>148</v>
      </c>
      <c r="L58" s="8" t="s">
        <v>131</v>
      </c>
    </row>
    <row r="59" spans="4:12" ht="23" customHeight="1">
      <c r="D59" s="7" t="s">
        <v>35</v>
      </c>
      <c r="E59" s="7" t="s">
        <v>33</v>
      </c>
      <c r="F59" s="7" t="s">
        <v>103</v>
      </c>
      <c r="G59" s="8">
        <v>0.48729392882701283</v>
      </c>
      <c r="H59" s="8"/>
      <c r="I59" s="8"/>
      <c r="J59" s="9" t="b">
        <f t="shared" si="2"/>
        <v>1</v>
      </c>
      <c r="K59" s="8" t="s">
        <v>148</v>
      </c>
      <c r="L59" s="8" t="s">
        <v>131</v>
      </c>
    </row>
    <row r="60" spans="4:12">
      <c r="D60" s="7" t="s">
        <v>35</v>
      </c>
      <c r="E60" s="7" t="s">
        <v>33</v>
      </c>
      <c r="F60" s="7" t="s">
        <v>104</v>
      </c>
      <c r="G60" s="8">
        <v>1.961432117298716E-2</v>
      </c>
      <c r="H60" s="8"/>
      <c r="I60" s="8"/>
      <c r="J60" s="9" t="b">
        <f t="shared" si="2"/>
        <v>1</v>
      </c>
      <c r="K60" s="8" t="s">
        <v>148</v>
      </c>
      <c r="L60" s="8" t="s">
        <v>131</v>
      </c>
    </row>
    <row r="61" spans="4:12">
      <c r="D61" s="7" t="s">
        <v>35</v>
      </c>
      <c r="E61" s="7" t="s">
        <v>34</v>
      </c>
      <c r="F61" s="7" t="s">
        <v>104</v>
      </c>
      <c r="G61" s="8">
        <f>$G$23</f>
        <v>0.18</v>
      </c>
      <c r="H61" s="8"/>
      <c r="I61" s="8"/>
      <c r="J61" s="9" t="b">
        <f t="shared" si="2"/>
        <v>1</v>
      </c>
      <c r="K61" s="8" t="s">
        <v>131</v>
      </c>
      <c r="L61" s="8" t="s">
        <v>131</v>
      </c>
    </row>
    <row r="63" spans="4:12">
      <c r="D63" s="7" t="s">
        <v>149</v>
      </c>
      <c r="E63" s="7" t="s">
        <v>102</v>
      </c>
      <c r="F63" s="7" t="s">
        <v>150</v>
      </c>
      <c r="G63" s="14">
        <f>SUM(G67:G70)</f>
        <v>0.22643669455136889</v>
      </c>
      <c r="H63" s="8"/>
      <c r="I63" s="8"/>
      <c r="J63" s="9" t="b">
        <f>SUMIFS($G$6:$G$80,$E$6:$E$80,$E63)=SUMIFS($G$6:$G$80,$F$6:$F$80,$E63)</f>
        <v>1</v>
      </c>
      <c r="K63" s="8" t="s">
        <v>131</v>
      </c>
      <c r="L63" s="8" t="s">
        <v>131</v>
      </c>
    </row>
    <row r="64" spans="4:12">
      <c r="D64" s="7" t="s">
        <v>149</v>
      </c>
      <c r="E64" s="7" t="s">
        <v>102</v>
      </c>
      <c r="F64" s="7" t="s">
        <v>152</v>
      </c>
      <c r="G64" s="14">
        <f>SUM(G71:G73)</f>
        <v>0.46800000000000003</v>
      </c>
      <c r="H64" s="8"/>
      <c r="I64" s="8"/>
      <c r="J64" s="9" t="b">
        <f t="shared" ref="J64:J80" si="3">SUMIFS($G$6:$G$80,$E$6:$E$80,$E64)=SUMIFS($G$6:$G$80,$F$6:$F$80,$E64)</f>
        <v>1</v>
      </c>
      <c r="K64" s="8" t="s">
        <v>131</v>
      </c>
      <c r="L64" s="8" t="s">
        <v>131</v>
      </c>
    </row>
    <row r="65" spans="4:12">
      <c r="D65" s="7" t="s">
        <v>149</v>
      </c>
      <c r="E65" s="7" t="s">
        <v>94</v>
      </c>
      <c r="F65" s="7" t="s">
        <v>153</v>
      </c>
      <c r="G65" s="14">
        <f>SUM(G74:G77)</f>
        <v>1.8928792111544881</v>
      </c>
      <c r="H65" s="8"/>
      <c r="I65" s="8"/>
      <c r="J65" s="9" t="b">
        <f t="shared" si="3"/>
        <v>1</v>
      </c>
      <c r="K65" s="8" t="s">
        <v>131</v>
      </c>
      <c r="L65" s="8" t="s">
        <v>131</v>
      </c>
    </row>
    <row r="66" spans="4:12">
      <c r="D66" s="7" t="s">
        <v>149</v>
      </c>
      <c r="E66" s="7" t="s">
        <v>94</v>
      </c>
      <c r="F66" s="7" t="s">
        <v>154</v>
      </c>
      <c r="G66" s="14">
        <f>SUM(G78:G80)</f>
        <v>2.331</v>
      </c>
      <c r="H66" s="8"/>
      <c r="I66" s="8"/>
      <c r="J66" s="9" t="b">
        <f t="shared" si="3"/>
        <v>1</v>
      </c>
      <c r="K66" s="8" t="s">
        <v>131</v>
      </c>
      <c r="L66" s="8" t="s">
        <v>131</v>
      </c>
    </row>
    <row r="67" spans="4:12">
      <c r="D67" s="7" t="s">
        <v>149</v>
      </c>
      <c r="E67" s="7" t="s">
        <v>150</v>
      </c>
      <c r="F67" s="7" t="s">
        <v>155</v>
      </c>
      <c r="G67" s="14">
        <v>0</v>
      </c>
      <c r="H67" s="8"/>
      <c r="I67" s="8"/>
      <c r="J67" s="9" t="b">
        <f t="shared" si="3"/>
        <v>1</v>
      </c>
      <c r="K67" s="8" t="s">
        <v>151</v>
      </c>
      <c r="L67" s="8" t="s">
        <v>131</v>
      </c>
    </row>
    <row r="68" spans="4:12">
      <c r="D68" s="7" t="s">
        <v>149</v>
      </c>
      <c r="E68" s="7" t="s">
        <v>150</v>
      </c>
      <c r="F68" s="7" t="s">
        <v>156</v>
      </c>
      <c r="G68" s="14">
        <v>7.8E-2</v>
      </c>
      <c r="H68" s="8"/>
      <c r="I68" s="8"/>
      <c r="J68" s="9" t="b">
        <f t="shared" si="3"/>
        <v>1</v>
      </c>
      <c r="K68" s="8" t="s">
        <v>151</v>
      </c>
      <c r="L68" s="8" t="s">
        <v>131</v>
      </c>
    </row>
    <row r="69" spans="4:12">
      <c r="D69" s="7" t="s">
        <v>149</v>
      </c>
      <c r="E69" s="7" t="s">
        <v>150</v>
      </c>
      <c r="F69" s="7" t="s">
        <v>157</v>
      </c>
      <c r="G69" s="14">
        <v>6.7000000000000004E-2</v>
      </c>
      <c r="H69" s="8"/>
      <c r="I69" s="8"/>
      <c r="J69" s="9" t="b">
        <f t="shared" si="3"/>
        <v>1</v>
      </c>
      <c r="K69" s="8" t="s">
        <v>151</v>
      </c>
      <c r="L69" s="8" t="s">
        <v>131</v>
      </c>
    </row>
    <row r="70" spans="4:12">
      <c r="D70" s="7" t="s">
        <v>149</v>
      </c>
      <c r="E70" s="7" t="s">
        <v>150</v>
      </c>
      <c r="F70" s="7" t="s">
        <v>158</v>
      </c>
      <c r="G70" s="14">
        <v>8.1436694551368885E-2</v>
      </c>
      <c r="H70" s="8"/>
      <c r="I70" s="8"/>
      <c r="J70" s="9" t="b">
        <f t="shared" si="3"/>
        <v>1</v>
      </c>
      <c r="K70" s="8" t="s">
        <v>142</v>
      </c>
      <c r="L70" s="8" t="s">
        <v>131</v>
      </c>
    </row>
    <row r="71" spans="4:12">
      <c r="D71" s="7" t="s">
        <v>149</v>
      </c>
      <c r="E71" s="7" t="s">
        <v>152</v>
      </c>
      <c r="F71" s="7" t="s">
        <v>155</v>
      </c>
      <c r="G71" s="14">
        <v>0</v>
      </c>
      <c r="H71" s="8"/>
      <c r="I71" s="8"/>
      <c r="J71" s="9" t="b">
        <f t="shared" si="3"/>
        <v>1</v>
      </c>
      <c r="K71" s="8" t="s">
        <v>151</v>
      </c>
      <c r="L71" s="8" t="s">
        <v>131</v>
      </c>
    </row>
    <row r="72" spans="4:12">
      <c r="D72" s="7" t="s">
        <v>149</v>
      </c>
      <c r="E72" s="7" t="s">
        <v>152</v>
      </c>
      <c r="F72" s="7" t="s">
        <v>156</v>
      </c>
      <c r="G72" s="14">
        <v>1.9E-2</v>
      </c>
      <c r="H72" s="8"/>
      <c r="I72" s="8"/>
      <c r="J72" s="9" t="b">
        <f t="shared" si="3"/>
        <v>1</v>
      </c>
      <c r="K72" s="8" t="s">
        <v>151</v>
      </c>
      <c r="L72" s="8" t="s">
        <v>131</v>
      </c>
    </row>
    <row r="73" spans="4:12">
      <c r="D73" s="7" t="s">
        <v>149</v>
      </c>
      <c r="E73" s="7" t="s">
        <v>152</v>
      </c>
      <c r="F73" s="7" t="s">
        <v>157</v>
      </c>
      <c r="G73" s="14">
        <v>0.44900000000000001</v>
      </c>
      <c r="H73" s="8"/>
      <c r="I73" s="8"/>
      <c r="J73" s="9" t="b">
        <f t="shared" si="3"/>
        <v>1</v>
      </c>
      <c r="K73" s="8" t="s">
        <v>151</v>
      </c>
      <c r="L73" s="8" t="s">
        <v>131</v>
      </c>
    </row>
    <row r="74" spans="4:12">
      <c r="D74" s="7" t="s">
        <v>149</v>
      </c>
      <c r="E74" s="7" t="s">
        <v>153</v>
      </c>
      <c r="F74" s="7" t="s">
        <v>155</v>
      </c>
      <c r="G74" s="14">
        <v>0.14799999999999999</v>
      </c>
      <c r="H74" s="8"/>
      <c r="I74" s="8"/>
      <c r="J74" s="9" t="b">
        <f t="shared" si="3"/>
        <v>1</v>
      </c>
      <c r="K74" s="8" t="s">
        <v>151</v>
      </c>
      <c r="L74" s="8" t="s">
        <v>131</v>
      </c>
    </row>
    <row r="75" spans="4:12">
      <c r="D75" s="7" t="s">
        <v>149</v>
      </c>
      <c r="E75" s="7" t="s">
        <v>153</v>
      </c>
      <c r="F75" s="7" t="s">
        <v>156</v>
      </c>
      <c r="G75" s="14">
        <v>0.97</v>
      </c>
      <c r="H75" s="8"/>
      <c r="I75" s="8"/>
      <c r="J75" s="9" t="b">
        <f t="shared" si="3"/>
        <v>1</v>
      </c>
      <c r="K75" s="8" t="s">
        <v>151</v>
      </c>
      <c r="L75" s="8" t="s">
        <v>131</v>
      </c>
    </row>
    <row r="76" spans="4:12">
      <c r="D76" s="7" t="s">
        <v>149</v>
      </c>
      <c r="E76" s="7" t="s">
        <v>153</v>
      </c>
      <c r="F76" s="7" t="s">
        <v>157</v>
      </c>
      <c r="G76" s="14">
        <v>0.17199999999999999</v>
      </c>
      <c r="H76" s="8"/>
      <c r="I76" s="8"/>
      <c r="J76" s="9" t="b">
        <f t="shared" si="3"/>
        <v>1</v>
      </c>
      <c r="K76" s="8" t="s">
        <v>151</v>
      </c>
      <c r="L76" s="8" t="s">
        <v>131</v>
      </c>
    </row>
    <row r="77" spans="4:12">
      <c r="D77" s="7" t="s">
        <v>149</v>
      </c>
      <c r="E77" s="7" t="s">
        <v>153</v>
      </c>
      <c r="F77" s="7" t="s">
        <v>158</v>
      </c>
      <c r="G77" s="14">
        <v>0.60287921115448828</v>
      </c>
      <c r="H77" s="8"/>
      <c r="I77" s="8"/>
      <c r="J77" s="9" t="b">
        <f>SUMIFS($G$6:$G$80,$E$6:$E$80,$E77)=SUMIFS($G$6:$G$80,$F$6:$F$80,$E77)</f>
        <v>1</v>
      </c>
      <c r="K77" s="8" t="s">
        <v>142</v>
      </c>
      <c r="L77" s="8" t="s">
        <v>131</v>
      </c>
    </row>
    <row r="78" spans="4:12">
      <c r="D78" s="7" t="s">
        <v>149</v>
      </c>
      <c r="E78" s="7" t="s">
        <v>154</v>
      </c>
      <c r="F78" s="7" t="s">
        <v>155</v>
      </c>
      <c r="G78" s="14">
        <v>0.22600000000000001</v>
      </c>
      <c r="H78" s="8"/>
      <c r="I78" s="8"/>
      <c r="J78" s="9" t="b">
        <f t="shared" si="3"/>
        <v>1</v>
      </c>
      <c r="K78" s="8" t="s">
        <v>151</v>
      </c>
      <c r="L78" s="8" t="s">
        <v>131</v>
      </c>
    </row>
    <row r="79" spans="4:12">
      <c r="D79" s="7" t="s">
        <v>149</v>
      </c>
      <c r="E79" s="7" t="s">
        <v>154</v>
      </c>
      <c r="F79" s="7" t="s">
        <v>156</v>
      </c>
      <c r="G79" s="14">
        <v>0.23599999999999999</v>
      </c>
      <c r="H79" s="8"/>
      <c r="I79" s="8"/>
      <c r="J79" s="9" t="b">
        <f t="shared" si="3"/>
        <v>1</v>
      </c>
      <c r="K79" s="8" t="s">
        <v>151</v>
      </c>
      <c r="L79" s="8" t="s">
        <v>131</v>
      </c>
    </row>
    <row r="80" spans="4:12">
      <c r="D80" s="7" t="s">
        <v>149</v>
      </c>
      <c r="E80" s="7" t="s">
        <v>154</v>
      </c>
      <c r="F80" s="7" t="s">
        <v>157</v>
      </c>
      <c r="G80" s="14">
        <v>1.869</v>
      </c>
      <c r="H80" s="8"/>
      <c r="I80" s="8"/>
      <c r="J80" s="9" t="b">
        <f t="shared" si="3"/>
        <v>1</v>
      </c>
      <c r="K80" s="8" t="s">
        <v>151</v>
      </c>
      <c r="L80" s="8" t="s">
        <v>131</v>
      </c>
    </row>
    <row r="82" spans="1:13" ht="29.25">
      <c r="A82" s="3"/>
      <c r="B82" s="3" t="s">
        <v>42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4" spans="1:13" ht="29.25">
      <c r="D84" s="5" t="s">
        <v>2</v>
      </c>
      <c r="E84" s="5" t="s">
        <v>3</v>
      </c>
      <c r="F84" s="5" t="s">
        <v>4</v>
      </c>
      <c r="G84" s="5" t="s">
        <v>5</v>
      </c>
      <c r="H84" s="5" t="s">
        <v>86</v>
      </c>
      <c r="I84" s="5" t="s">
        <v>87</v>
      </c>
      <c r="J84" s="6" t="s">
        <v>6</v>
      </c>
      <c r="K84" s="5" t="s">
        <v>126</v>
      </c>
      <c r="L84" s="5" t="s">
        <v>127</v>
      </c>
    </row>
    <row r="85" spans="1:13">
      <c r="D85" s="7" t="s">
        <v>43</v>
      </c>
      <c r="E85" s="7" t="s">
        <v>44</v>
      </c>
      <c r="F85" s="7" t="s">
        <v>45</v>
      </c>
      <c r="G85" s="8">
        <v>5.726</v>
      </c>
      <c r="H85" s="8"/>
      <c r="I85" s="8"/>
      <c r="J85" s="9"/>
      <c r="K85" s="8" t="s">
        <v>159</v>
      </c>
      <c r="L85" s="8" t="s">
        <v>129</v>
      </c>
    </row>
    <row r="86" spans="1:13">
      <c r="D86" s="7" t="s">
        <v>43</v>
      </c>
      <c r="E86" s="7" t="s">
        <v>46</v>
      </c>
      <c r="F86" s="10" t="s">
        <v>45</v>
      </c>
      <c r="G86" s="8">
        <v>4.8069999999999995</v>
      </c>
      <c r="H86" s="8"/>
      <c r="I86" s="8"/>
      <c r="J86" s="9"/>
      <c r="K86" s="8" t="s">
        <v>159</v>
      </c>
      <c r="L86" s="8" t="s">
        <v>129</v>
      </c>
    </row>
    <row r="87" spans="1:13">
      <c r="D87" s="7" t="s">
        <v>43</v>
      </c>
      <c r="E87" s="7" t="s">
        <v>18</v>
      </c>
      <c r="F87" s="10" t="s">
        <v>45</v>
      </c>
      <c r="G87" s="8">
        <f>SUM(G96:G99)-SUM(G85:G86,G90:G91,G93:G95)</f>
        <v>3.1834062185127578</v>
      </c>
      <c r="H87" s="8"/>
      <c r="I87" s="8"/>
      <c r="J87" s="9" t="b">
        <f>SUMIFS($G$85:$G$145,$E$85:$E$145,$E87)=SUMIFS($G$6:$G$61,$F$6:$F$61,$E87)</f>
        <v>1</v>
      </c>
      <c r="K87" s="8" t="s">
        <v>131</v>
      </c>
      <c r="L87" s="8" t="s">
        <v>131</v>
      </c>
    </row>
    <row r="88" spans="1:13">
      <c r="D88" s="7" t="s">
        <v>43</v>
      </c>
      <c r="E88" s="7" t="s">
        <v>18</v>
      </c>
      <c r="F88" s="10" t="s">
        <v>62</v>
      </c>
      <c r="G88" s="8">
        <f>G13-G87</f>
        <v>3.7762355090256516</v>
      </c>
      <c r="H88" s="8"/>
      <c r="I88" s="8"/>
      <c r="J88" s="9" t="b">
        <f>SUMIFS($G$85:$G$145,$E$85:$E$145,$E88)=SUMIFS($G$6:$G$61,$F$6:$F$61,$E88)</f>
        <v>1</v>
      </c>
      <c r="K88" s="8" t="s">
        <v>131</v>
      </c>
      <c r="L88" s="8" t="s">
        <v>131</v>
      </c>
    </row>
    <row r="89" spans="1:13">
      <c r="D89" s="7" t="s">
        <v>43</v>
      </c>
      <c r="E89" s="7" t="s">
        <v>22</v>
      </c>
      <c r="F89" s="10" t="s">
        <v>62</v>
      </c>
      <c r="G89" s="8">
        <f>G17</f>
        <v>2.7210036526802508</v>
      </c>
      <c r="H89" s="8"/>
      <c r="I89" s="8"/>
      <c r="J89" s="9" t="b">
        <f>SUMIFS($G$85:$G$145,$E$85:$E$145,$E89)=SUMIFS($G$6:$G$61,$F$6:$F$61,$E89)</f>
        <v>1</v>
      </c>
      <c r="K89" s="8" t="s">
        <v>131</v>
      </c>
      <c r="L89" s="8" t="s">
        <v>131</v>
      </c>
    </row>
    <row r="90" spans="1:13">
      <c r="D90" s="7" t="s">
        <v>43</v>
      </c>
      <c r="E90" s="7" t="s">
        <v>31</v>
      </c>
      <c r="F90" s="10" t="s">
        <v>45</v>
      </c>
      <c r="G90" s="8">
        <f>G28</f>
        <v>2.7471706270578906</v>
      </c>
      <c r="H90" s="8"/>
      <c r="I90" s="8"/>
      <c r="J90" s="9" t="b">
        <f>SUMIFS($G$85:$G$145,$E$85:$E$145,$E90)=SUMIFS($G$6:$G$61,$F$6:$F$61,$E90)</f>
        <v>1</v>
      </c>
      <c r="K90" s="8" t="s">
        <v>131</v>
      </c>
      <c r="L90" s="8" t="s">
        <v>131</v>
      </c>
    </row>
    <row r="91" spans="1:13">
      <c r="D91" s="7" t="s">
        <v>43</v>
      </c>
      <c r="E91" s="7" t="s">
        <v>32</v>
      </c>
      <c r="F91" s="10" t="s">
        <v>45</v>
      </c>
      <c r="G91" s="8">
        <f>G30</f>
        <v>0.4386391816102253</v>
      </c>
      <c r="H91" s="8"/>
      <c r="I91" s="8"/>
      <c r="J91" s="9" t="b">
        <f>SUMIFS($G$85:$G$145,$E$85:$E$145,$E91)=SUMIFS($G$6:$G$61,$F$6:$F$61,$E91)</f>
        <v>1</v>
      </c>
      <c r="K91" s="8" t="s">
        <v>131</v>
      </c>
      <c r="L91" s="8" t="s">
        <v>131</v>
      </c>
    </row>
    <row r="92" spans="1:13">
      <c r="D92" s="7" t="s">
        <v>43</v>
      </c>
      <c r="E92" s="7" t="s">
        <v>47</v>
      </c>
      <c r="F92" s="7" t="s">
        <v>63</v>
      </c>
      <c r="G92" s="8">
        <f>G101</f>
        <v>3.1911182520314263</v>
      </c>
      <c r="H92" s="8"/>
      <c r="I92" s="8"/>
      <c r="J92" s="9" t="b">
        <f>SUMIFS($G$85:$G$145,$E$85:$E$145,$E92)=SUMIFS($G$85:$G$145,$F$85:$F$145,$E92)</f>
        <v>1</v>
      </c>
      <c r="K92" s="8" t="s">
        <v>131</v>
      </c>
      <c r="L92" s="8" t="s">
        <v>131</v>
      </c>
    </row>
    <row r="93" spans="1:13">
      <c r="D93" s="7" t="s">
        <v>43</v>
      </c>
      <c r="E93" s="7" t="s">
        <v>48</v>
      </c>
      <c r="F93" s="10" t="s">
        <v>45</v>
      </c>
      <c r="G93" s="8">
        <v>1.3847283406754771</v>
      </c>
      <c r="H93" s="8"/>
      <c r="I93" s="8"/>
      <c r="J93" s="9"/>
      <c r="K93" s="8" t="s">
        <v>160</v>
      </c>
      <c r="L93" s="8" t="s">
        <v>129</v>
      </c>
    </row>
    <row r="94" spans="1:13">
      <c r="D94" s="7" t="s">
        <v>43</v>
      </c>
      <c r="E94" s="7" t="s">
        <v>49</v>
      </c>
      <c r="F94" s="10" t="s">
        <v>45</v>
      </c>
      <c r="G94" s="8">
        <v>2.6607679520370446</v>
      </c>
      <c r="H94" s="8"/>
      <c r="I94" s="8"/>
      <c r="J94" s="9"/>
      <c r="K94" s="8" t="s">
        <v>161</v>
      </c>
      <c r="L94" s="8" t="s">
        <v>129</v>
      </c>
    </row>
    <row r="95" spans="1:13">
      <c r="D95" s="7" t="s">
        <v>43</v>
      </c>
      <c r="E95" s="7" t="s">
        <v>50</v>
      </c>
      <c r="F95" s="10" t="s">
        <v>45</v>
      </c>
      <c r="G95" s="8">
        <v>0.98762828773802913</v>
      </c>
      <c r="H95" s="8"/>
      <c r="I95" s="8"/>
      <c r="J95" s="9"/>
      <c r="K95" s="8" t="s">
        <v>161</v>
      </c>
      <c r="L95" s="8" t="s">
        <v>129</v>
      </c>
    </row>
    <row r="96" spans="1:13">
      <c r="D96" s="7" t="s">
        <v>51</v>
      </c>
      <c r="E96" s="7" t="s">
        <v>45</v>
      </c>
      <c r="F96" s="10" t="s">
        <v>52</v>
      </c>
      <c r="G96" s="8">
        <v>8.6112413468508926</v>
      </c>
      <c r="H96" s="8"/>
      <c r="I96" s="8"/>
      <c r="J96" s="9" t="b">
        <f t="shared" ref="J96:J102" si="4">SUMIFS($G$85:$G$145,$E$85:$E$145,$E96)=SUMIFS($G$85:$G$145,$F$85:$F$145,$E96)</f>
        <v>1</v>
      </c>
      <c r="K96" s="8" t="s">
        <v>162</v>
      </c>
      <c r="L96" s="8" t="s">
        <v>131</v>
      </c>
    </row>
    <row r="97" spans="4:12">
      <c r="D97" s="24" t="s">
        <v>51</v>
      </c>
      <c r="E97" s="24" t="s">
        <v>45</v>
      </c>
      <c r="F97" s="26" t="s">
        <v>53</v>
      </c>
      <c r="G97" s="22">
        <v>8.6</v>
      </c>
      <c r="H97" s="22" t="s">
        <v>163</v>
      </c>
      <c r="I97" s="8">
        <v>6.5</v>
      </c>
      <c r="J97" s="9" t="b">
        <f t="shared" si="4"/>
        <v>1</v>
      </c>
      <c r="K97" s="8" t="s">
        <v>164</v>
      </c>
      <c r="L97" s="8" t="s">
        <v>129</v>
      </c>
    </row>
    <row r="98" spans="4:12">
      <c r="D98" s="7" t="s">
        <v>51</v>
      </c>
      <c r="E98" s="7" t="s">
        <v>45</v>
      </c>
      <c r="F98" s="10" t="s">
        <v>54</v>
      </c>
      <c r="G98" s="8">
        <v>0.7243095030835669</v>
      </c>
      <c r="H98" s="8"/>
      <c r="I98" s="8"/>
      <c r="J98" s="9" t="b">
        <f t="shared" si="4"/>
        <v>1</v>
      </c>
      <c r="K98" s="8" t="s">
        <v>147</v>
      </c>
      <c r="L98" s="8" t="s">
        <v>129</v>
      </c>
    </row>
    <row r="99" spans="4:12">
      <c r="D99" s="7" t="s">
        <v>51</v>
      </c>
      <c r="E99" s="7" t="s">
        <v>45</v>
      </c>
      <c r="F99" s="10" t="s">
        <v>55</v>
      </c>
      <c r="G99" s="8">
        <v>3.9997897576969659</v>
      </c>
      <c r="H99" s="8"/>
      <c r="I99" s="8"/>
      <c r="J99" s="9" t="b">
        <f t="shared" si="4"/>
        <v>1</v>
      </c>
      <c r="K99" s="8" t="s">
        <v>147</v>
      </c>
      <c r="L99" s="8" t="s">
        <v>129</v>
      </c>
    </row>
    <row r="100" spans="4:12">
      <c r="D100" s="7" t="s">
        <v>56</v>
      </c>
      <c r="E100" s="7" t="s">
        <v>52</v>
      </c>
      <c r="F100" s="7" t="s">
        <v>57</v>
      </c>
      <c r="G100" s="8">
        <f>G102</f>
        <v>5.4201230948194663</v>
      </c>
      <c r="H100" s="8"/>
      <c r="I100" s="8"/>
      <c r="J100" s="9" t="b">
        <f t="shared" si="4"/>
        <v>1</v>
      </c>
      <c r="K100" s="8" t="s">
        <v>131</v>
      </c>
      <c r="L100" s="8" t="s">
        <v>131</v>
      </c>
    </row>
    <row r="101" spans="4:12">
      <c r="D101" s="7" t="s">
        <v>56</v>
      </c>
      <c r="E101" s="7" t="s">
        <v>52</v>
      </c>
      <c r="F101" s="7" t="s">
        <v>47</v>
      </c>
      <c r="G101" s="8">
        <f>G96-G100</f>
        <v>3.1911182520314263</v>
      </c>
      <c r="H101" s="8"/>
      <c r="I101" s="8"/>
      <c r="J101" s="9" t="b">
        <f t="shared" si="4"/>
        <v>1</v>
      </c>
      <c r="K101" s="8" t="s">
        <v>131</v>
      </c>
      <c r="L101" s="8" t="s">
        <v>131</v>
      </c>
    </row>
    <row r="102" spans="4:12">
      <c r="D102" s="7" t="s">
        <v>56</v>
      </c>
      <c r="E102" s="7" t="s">
        <v>57</v>
      </c>
      <c r="F102" s="8" t="s">
        <v>58</v>
      </c>
      <c r="G102" s="8">
        <f>SUM(G104:G109)-G103</f>
        <v>5.4201230948194663</v>
      </c>
      <c r="H102" s="8"/>
      <c r="I102" s="8"/>
      <c r="J102" s="9" t="b">
        <f t="shared" si="4"/>
        <v>1</v>
      </c>
      <c r="K102" s="8" t="s">
        <v>131</v>
      </c>
      <c r="L102" s="8" t="s">
        <v>131</v>
      </c>
    </row>
    <row r="103" spans="4:12">
      <c r="D103" s="7" t="s">
        <v>56</v>
      </c>
      <c r="E103" s="7" t="s">
        <v>59</v>
      </c>
      <c r="F103" s="8" t="s">
        <v>58</v>
      </c>
      <c r="G103" s="8">
        <f>SUM(G104:G109)*10%</f>
        <v>0.60223589942438516</v>
      </c>
      <c r="H103" s="8"/>
      <c r="I103" s="8"/>
      <c r="J103" s="9"/>
      <c r="K103" s="8" t="s">
        <v>165</v>
      </c>
      <c r="L103" s="8" t="s">
        <v>131</v>
      </c>
    </row>
    <row r="104" spans="4:12">
      <c r="D104" s="7" t="s">
        <v>60</v>
      </c>
      <c r="E104" s="8" t="s">
        <v>58</v>
      </c>
      <c r="F104" s="7" t="s">
        <v>39</v>
      </c>
      <c r="G104" s="8">
        <v>1.1445343166955295</v>
      </c>
      <c r="H104" s="8"/>
      <c r="I104" s="8"/>
      <c r="J104" s="9" t="b">
        <f t="shared" ref="J104:J109" si="5">SUMIFS($G$85:$G$145,$E$85:$E$145,$E104)=SUMIFS($G$85:$G$145,$F$85:$F$145,$E104)</f>
        <v>1</v>
      </c>
      <c r="K104" s="8" t="s">
        <v>137</v>
      </c>
      <c r="L104" s="8" t="s">
        <v>129</v>
      </c>
    </row>
    <row r="105" spans="4:12">
      <c r="D105" s="7" t="s">
        <v>60</v>
      </c>
      <c r="E105" s="8" t="s">
        <v>58</v>
      </c>
      <c r="F105" s="7" t="s">
        <v>40</v>
      </c>
      <c r="G105" s="8">
        <v>1.606890889150312</v>
      </c>
      <c r="H105" s="8"/>
      <c r="I105" s="8"/>
      <c r="J105" s="9" t="b">
        <f t="shared" si="5"/>
        <v>1</v>
      </c>
      <c r="K105" s="8" t="s">
        <v>137</v>
      </c>
      <c r="L105" s="8" t="s">
        <v>129</v>
      </c>
    </row>
    <row r="106" spans="4:12">
      <c r="D106" s="7" t="s">
        <v>60</v>
      </c>
      <c r="E106" s="8" t="s">
        <v>58</v>
      </c>
      <c r="F106" s="7" t="s">
        <v>41</v>
      </c>
      <c r="G106" s="8">
        <v>3.4643788398010064E-2</v>
      </c>
      <c r="H106" s="8"/>
      <c r="I106" s="8"/>
      <c r="J106" s="9" t="b">
        <f t="shared" si="5"/>
        <v>1</v>
      </c>
      <c r="K106" s="8" t="s">
        <v>137</v>
      </c>
      <c r="L106" s="8" t="s">
        <v>129</v>
      </c>
    </row>
    <row r="107" spans="4:12">
      <c r="D107" s="7" t="s">
        <v>60</v>
      </c>
      <c r="E107" s="8" t="s">
        <v>58</v>
      </c>
      <c r="F107" s="7" t="s">
        <v>36</v>
      </c>
      <c r="G107" s="8">
        <v>0.59459205319026265</v>
      </c>
      <c r="H107" s="8"/>
      <c r="I107" s="8"/>
      <c r="J107" s="9" t="b">
        <f t="shared" si="5"/>
        <v>1</v>
      </c>
      <c r="K107" s="8" t="s">
        <v>137</v>
      </c>
      <c r="L107" s="8" t="s">
        <v>129</v>
      </c>
    </row>
    <row r="108" spans="4:12">
      <c r="D108" s="7" t="s">
        <v>60</v>
      </c>
      <c r="E108" s="8" t="s">
        <v>58</v>
      </c>
      <c r="F108" s="7" t="s">
        <v>37</v>
      </c>
      <c r="G108" s="8">
        <v>2.6374578881153581</v>
      </c>
      <c r="H108" s="8"/>
      <c r="I108" s="8"/>
      <c r="J108" s="9" t="b">
        <f t="shared" si="5"/>
        <v>1</v>
      </c>
      <c r="K108" s="8" t="s">
        <v>166</v>
      </c>
      <c r="L108" s="8" t="s">
        <v>129</v>
      </c>
    </row>
    <row r="109" spans="4:12">
      <c r="D109" s="7" t="s">
        <v>60</v>
      </c>
      <c r="E109" s="8" t="s">
        <v>58</v>
      </c>
      <c r="F109" s="7" t="s">
        <v>38</v>
      </c>
      <c r="G109" s="8">
        <v>4.2400586943791823E-3</v>
      </c>
      <c r="H109" s="8"/>
      <c r="I109" s="8"/>
      <c r="J109" s="9" t="b">
        <f t="shared" si="5"/>
        <v>1</v>
      </c>
      <c r="K109" s="8" t="s">
        <v>137</v>
      </c>
      <c r="L109" s="8" t="s">
        <v>129</v>
      </c>
    </row>
    <row r="110" spans="4:12">
      <c r="D110" s="7" t="s">
        <v>60</v>
      </c>
      <c r="E110" s="7" t="s">
        <v>61</v>
      </c>
      <c r="F110" s="7" t="s">
        <v>39</v>
      </c>
      <c r="G110" s="8">
        <f>SUM(G147:G148)-G104</f>
        <v>0.66646568330447042</v>
      </c>
      <c r="H110" s="8"/>
      <c r="I110" s="8"/>
      <c r="J110" s="9"/>
      <c r="K110" s="8" t="s">
        <v>131</v>
      </c>
      <c r="L110" s="8" t="s">
        <v>131</v>
      </c>
    </row>
    <row r="111" spans="4:12">
      <c r="D111" s="7" t="s">
        <v>60</v>
      </c>
      <c r="E111" s="7" t="s">
        <v>61</v>
      </c>
      <c r="F111" s="7" t="s">
        <v>40</v>
      </c>
      <c r="G111" s="8">
        <v>0.6704557899046949</v>
      </c>
      <c r="H111" s="8"/>
      <c r="I111" s="8"/>
      <c r="J111" s="9"/>
      <c r="K111" s="8" t="s">
        <v>137</v>
      </c>
      <c r="L111" s="8" t="s">
        <v>129</v>
      </c>
    </row>
    <row r="112" spans="4:12">
      <c r="D112" s="7" t="s">
        <v>60</v>
      </c>
      <c r="E112" s="7" t="s">
        <v>61</v>
      </c>
      <c r="F112" s="7" t="s">
        <v>41</v>
      </c>
      <c r="G112" s="8">
        <v>2.2059620163989414E-2</v>
      </c>
      <c r="H112" s="8"/>
      <c r="I112" s="8"/>
      <c r="J112" s="9"/>
      <c r="K112" s="8" t="s">
        <v>137</v>
      </c>
      <c r="L112" s="8" t="s">
        <v>129</v>
      </c>
    </row>
    <row r="113" spans="4:12">
      <c r="D113" s="7" t="s">
        <v>60</v>
      </c>
      <c r="E113" s="7" t="s">
        <v>167</v>
      </c>
      <c r="F113" s="7" t="s">
        <v>40</v>
      </c>
      <c r="G113" s="8">
        <v>1.5</v>
      </c>
      <c r="H113" s="8"/>
      <c r="I113" s="8"/>
      <c r="J113" s="9"/>
      <c r="K113" s="15" t="s">
        <v>168</v>
      </c>
      <c r="L113" s="8" t="s">
        <v>129</v>
      </c>
    </row>
    <row r="114" spans="4:12" s="20" customFormat="1">
      <c r="D114" s="24" t="s">
        <v>64</v>
      </c>
      <c r="E114" s="24" t="s">
        <v>53</v>
      </c>
      <c r="F114" s="24" t="s">
        <v>65</v>
      </c>
      <c r="G114" s="22">
        <f>(G97-G116)/2</f>
        <v>3.55</v>
      </c>
      <c r="H114" s="22" t="s">
        <v>108</v>
      </c>
      <c r="I114" s="22">
        <v>1.6259999999999999</v>
      </c>
      <c r="J114" s="25" t="b">
        <f>SUMIFS($G$85:$G$145,$E$85:$E$145,$E114)=SUMIFS($G$85:$G$145,$F$85:$F$145,$E114)</f>
        <v>1</v>
      </c>
      <c r="K114" s="22" t="s">
        <v>169</v>
      </c>
      <c r="L114" s="22" t="s">
        <v>131</v>
      </c>
    </row>
    <row r="115" spans="4:12" s="20" customFormat="1">
      <c r="D115" s="24" t="s">
        <v>64</v>
      </c>
      <c r="E115" s="24" t="s">
        <v>53</v>
      </c>
      <c r="F115" s="24" t="s">
        <v>66</v>
      </c>
      <c r="G115" s="22">
        <f>G114</f>
        <v>3.55</v>
      </c>
      <c r="H115" s="22" t="s">
        <v>109</v>
      </c>
      <c r="I115" s="22">
        <v>1.6</v>
      </c>
      <c r="J115" s="25" t="b">
        <f>SUMIFS($G$85:$G$145,$E$85:$E$145,$E115)=SUMIFS($G$85:$G$145,$F$85:$F$145,$E115)</f>
        <v>1</v>
      </c>
      <c r="K115" s="22" t="s">
        <v>170</v>
      </c>
      <c r="L115" s="22" t="s">
        <v>131</v>
      </c>
    </row>
    <row r="116" spans="4:12">
      <c r="D116" s="7" t="s">
        <v>64</v>
      </c>
      <c r="E116" s="7" t="s">
        <v>53</v>
      </c>
      <c r="F116" s="7" t="s">
        <v>63</v>
      </c>
      <c r="G116" s="8">
        <v>1.5</v>
      </c>
      <c r="H116" s="8"/>
      <c r="I116" s="8"/>
      <c r="J116" s="9" t="b">
        <f>SUMIFS($G$85:$G$145,$E$85:$E$145,$E116)=SUMIFS($G$85:$G$145,$F$85:$F$145,$E116)</f>
        <v>1</v>
      </c>
      <c r="K116" s="8" t="s">
        <v>131</v>
      </c>
      <c r="L116" s="8" t="s">
        <v>131</v>
      </c>
    </row>
    <row r="117" spans="4:12">
      <c r="D117" s="7" t="s">
        <v>67</v>
      </c>
      <c r="E117" s="7" t="s">
        <v>62</v>
      </c>
      <c r="F117" s="7" t="s">
        <v>68</v>
      </c>
      <c r="G117" s="8">
        <v>3.1373070847867637</v>
      </c>
      <c r="H117" s="8"/>
      <c r="I117" s="8"/>
      <c r="J117" s="9" t="b">
        <f>SUMIFS($G$85:$G$145,$E$85:$E$145,$E117)=SUMIFS($G$85:$G$145,$F$85:$F$145,$E117)</f>
        <v>1</v>
      </c>
      <c r="K117" s="8" t="s">
        <v>131</v>
      </c>
      <c r="L117" s="8" t="s">
        <v>131</v>
      </c>
    </row>
    <row r="118" spans="4:12">
      <c r="D118" s="7" t="s">
        <v>67</v>
      </c>
      <c r="E118" s="7" t="s">
        <v>72</v>
      </c>
      <c r="F118" s="7" t="s">
        <v>68</v>
      </c>
      <c r="G118" s="8">
        <v>0.39604334256366375</v>
      </c>
      <c r="H118" s="8"/>
      <c r="I118" s="8"/>
      <c r="J118" s="9"/>
      <c r="K118" s="8" t="s">
        <v>131</v>
      </c>
      <c r="L118" s="8" t="s">
        <v>131</v>
      </c>
    </row>
    <row r="119" spans="4:12">
      <c r="D119" s="7" t="s">
        <v>67</v>
      </c>
      <c r="E119" s="7" t="s">
        <v>62</v>
      </c>
      <c r="F119" s="7" t="s">
        <v>63</v>
      </c>
      <c r="G119" s="8">
        <f>SUM(G88:G89)-G117</f>
        <v>3.3599320769191388</v>
      </c>
      <c r="H119" s="8"/>
      <c r="I119" s="8"/>
      <c r="J119" s="9" t="b">
        <f>SUMIFS($G$85:$G$145,$E$85:$E$145,$E119)=SUMIFS($G$85:$G$145,$F$85:$F$145,$E119)</f>
        <v>1</v>
      </c>
      <c r="K119" s="8" t="s">
        <v>131</v>
      </c>
      <c r="L119" s="8" t="s">
        <v>131</v>
      </c>
    </row>
    <row r="120" spans="4:12">
      <c r="D120" s="7" t="s">
        <v>67</v>
      </c>
      <c r="E120" s="7" t="s">
        <v>69</v>
      </c>
      <c r="F120" s="7" t="s">
        <v>70</v>
      </c>
      <c r="G120" s="11">
        <v>4.2</v>
      </c>
      <c r="H120" s="11"/>
      <c r="I120" s="11"/>
      <c r="J120" s="9"/>
      <c r="K120" s="11" t="s">
        <v>171</v>
      </c>
      <c r="L120" s="8" t="s">
        <v>129</v>
      </c>
    </row>
    <row r="121" spans="4:12">
      <c r="D121" s="7" t="s">
        <v>67</v>
      </c>
      <c r="E121" s="7" t="s">
        <v>71</v>
      </c>
      <c r="F121" s="7" t="s">
        <v>70</v>
      </c>
      <c r="G121" s="11">
        <v>12.7</v>
      </c>
      <c r="H121" s="11"/>
      <c r="I121" s="11"/>
      <c r="J121" s="9"/>
      <c r="K121" s="11" t="s">
        <v>171</v>
      </c>
      <c r="L121" s="8" t="s">
        <v>129</v>
      </c>
    </row>
    <row r="122" spans="4:12">
      <c r="D122" s="7" t="s">
        <v>67</v>
      </c>
      <c r="E122" s="7" t="s">
        <v>72</v>
      </c>
      <c r="F122" s="7" t="s">
        <v>70</v>
      </c>
      <c r="G122" s="11">
        <v>2.657898788386448</v>
      </c>
      <c r="H122" s="11"/>
      <c r="I122" s="11"/>
      <c r="J122" s="9"/>
      <c r="K122" s="16" t="s">
        <v>172</v>
      </c>
      <c r="L122" s="8" t="s">
        <v>129</v>
      </c>
    </row>
    <row r="123" spans="4:12">
      <c r="D123" s="7" t="s">
        <v>73</v>
      </c>
      <c r="E123" s="7" t="s">
        <v>74</v>
      </c>
      <c r="F123" s="7" t="s">
        <v>70</v>
      </c>
      <c r="G123" s="8">
        <v>0.17799999999999999</v>
      </c>
      <c r="H123" s="8"/>
      <c r="I123" s="8"/>
      <c r="J123" s="9"/>
      <c r="K123" s="8" t="s">
        <v>173</v>
      </c>
      <c r="L123" s="8" t="s">
        <v>129</v>
      </c>
    </row>
    <row r="124" spans="4:12">
      <c r="D124" s="7" t="s">
        <v>73</v>
      </c>
      <c r="E124" s="7" t="s">
        <v>72</v>
      </c>
      <c r="F124" s="7" t="s">
        <v>75</v>
      </c>
      <c r="G124" s="8">
        <v>0.47899999999999998</v>
      </c>
      <c r="H124" s="8"/>
      <c r="I124" s="8"/>
      <c r="J124" s="9"/>
      <c r="K124" s="8" t="s">
        <v>173</v>
      </c>
      <c r="L124" s="8" t="s">
        <v>129</v>
      </c>
    </row>
    <row r="125" spans="4:12">
      <c r="D125" s="7" t="s">
        <v>67</v>
      </c>
      <c r="E125" s="7" t="s">
        <v>72</v>
      </c>
      <c r="F125" s="7" t="s">
        <v>76</v>
      </c>
      <c r="G125" s="11">
        <v>4.406783927111908</v>
      </c>
      <c r="H125" s="11"/>
      <c r="I125" s="11"/>
      <c r="J125" s="9"/>
      <c r="K125" s="16" t="s">
        <v>172</v>
      </c>
      <c r="L125" s="8" t="s">
        <v>129</v>
      </c>
    </row>
    <row r="126" spans="4:12">
      <c r="D126" s="24" t="s">
        <v>77</v>
      </c>
      <c r="E126" s="24" t="s">
        <v>70</v>
      </c>
      <c r="F126" s="24" t="s">
        <v>78</v>
      </c>
      <c r="G126" s="22">
        <f>SUM(G120:G123)</f>
        <v>19.735898788386447</v>
      </c>
      <c r="H126" s="22" t="s">
        <v>110</v>
      </c>
      <c r="I126" s="22">
        <v>48.669627996833846</v>
      </c>
      <c r="J126" s="9" t="b">
        <f>SUMIFS($G$85:$G$145,$E$85:$E$145,$E126)=SUMIFS($G$85:$G$145,$F$85:$F$145,$E126)</f>
        <v>1</v>
      </c>
      <c r="K126" s="8" t="s">
        <v>131</v>
      </c>
      <c r="L126" s="8" t="s">
        <v>131</v>
      </c>
    </row>
    <row r="127" spans="4:12">
      <c r="D127" s="7" t="s">
        <v>77</v>
      </c>
      <c r="E127" s="24" t="s">
        <v>76</v>
      </c>
      <c r="F127" s="24" t="s">
        <v>79</v>
      </c>
      <c r="G127" s="22">
        <v>4.406783927111908</v>
      </c>
      <c r="H127" s="22" t="s">
        <v>110</v>
      </c>
      <c r="I127" s="22">
        <v>10.549305096803028</v>
      </c>
      <c r="J127" s="9" t="b">
        <f>SUMIFS($G$85:$G$145,$E$85:$E$145,$E127)=SUMIFS($G$85:$G$145,$F$85:$F$145,$E127)</f>
        <v>1</v>
      </c>
      <c r="K127" s="8" t="s">
        <v>131</v>
      </c>
      <c r="L127" s="8" t="s">
        <v>131</v>
      </c>
    </row>
    <row r="128" spans="4:12">
      <c r="D128" s="7" t="s">
        <v>77</v>
      </c>
      <c r="E128" s="24" t="s">
        <v>63</v>
      </c>
      <c r="F128" s="24" t="s">
        <v>79</v>
      </c>
      <c r="G128" s="22">
        <v>3.3599320769191388</v>
      </c>
      <c r="H128" s="22" t="s">
        <v>110</v>
      </c>
      <c r="I128" s="22">
        <v>7.5590964445258324</v>
      </c>
      <c r="J128" s="9" t="b">
        <f>SUMIFS($G$85:$G$145,$E$85:$E$145,$E128)=SUMIFS($G$85:$G$145,$F$85:$F$145,$E128)</f>
        <v>1</v>
      </c>
      <c r="K128" s="8" t="s">
        <v>131</v>
      </c>
      <c r="L128" s="8" t="s">
        <v>131</v>
      </c>
    </row>
    <row r="129" spans="4:12">
      <c r="D129" s="7" t="s">
        <v>77</v>
      </c>
      <c r="E129" s="24" t="s">
        <v>66</v>
      </c>
      <c r="F129" s="24" t="s">
        <v>80</v>
      </c>
      <c r="G129" s="22">
        <f>G115</f>
        <v>3.55</v>
      </c>
      <c r="H129" s="22" t="s">
        <v>110</v>
      </c>
      <c r="I129" s="22">
        <v>4.2876707333333304</v>
      </c>
      <c r="J129" s="9" t="b">
        <f>SUMIFS($G$85:$G$145,$E$85:$E$145,$E129)=SUMIFS($G$85:$G$145,$F$85:$F$145,$E129)</f>
        <v>1</v>
      </c>
      <c r="K129" s="8" t="s">
        <v>131</v>
      </c>
      <c r="L129" s="8" t="s">
        <v>131</v>
      </c>
    </row>
    <row r="130" spans="4:12">
      <c r="D130" s="24" t="s">
        <v>77</v>
      </c>
      <c r="E130" s="24" t="s">
        <v>63</v>
      </c>
      <c r="F130" s="24" t="s">
        <v>80</v>
      </c>
      <c r="G130" s="22">
        <f>G92+G116</f>
        <v>4.6911182520314263</v>
      </c>
      <c r="H130" s="22" t="s">
        <v>110</v>
      </c>
      <c r="I130" s="22">
        <v>12.5496147483563</v>
      </c>
      <c r="J130" s="9" t="b">
        <f>SUMIFS($G$85:$G$145,$E$85:$E$145,$E130)=SUMIFS($G$85:$G$145,$F$85:$F$145,$E130)</f>
        <v>1</v>
      </c>
      <c r="K130" s="8" t="s">
        <v>131</v>
      </c>
      <c r="L130" s="8" t="s">
        <v>131</v>
      </c>
    </row>
    <row r="131" spans="4:12">
      <c r="D131" s="7" t="s">
        <v>77</v>
      </c>
      <c r="E131" s="7" t="s">
        <v>81</v>
      </c>
      <c r="F131" s="7" t="s">
        <v>79</v>
      </c>
      <c r="G131" s="8">
        <v>3.8163265306122449</v>
      </c>
      <c r="H131" s="8" t="s">
        <v>110</v>
      </c>
      <c r="I131" s="8">
        <v>8.0977880671925977</v>
      </c>
      <c r="J131" s="9"/>
      <c r="K131" s="17" t="s">
        <v>174</v>
      </c>
      <c r="L131" s="8" t="s">
        <v>129</v>
      </c>
    </row>
    <row r="132" spans="4:12">
      <c r="D132" s="7" t="s">
        <v>82</v>
      </c>
      <c r="E132" s="24" t="s">
        <v>68</v>
      </c>
      <c r="F132" s="24" t="s">
        <v>83</v>
      </c>
      <c r="G132" s="22">
        <f>G117+G118-G133</f>
        <v>3.3263504273504276</v>
      </c>
      <c r="H132" s="22" t="s">
        <v>110</v>
      </c>
      <c r="I132" s="22">
        <f>I135+I136</f>
        <v>8.5</v>
      </c>
      <c r="J132" s="9" t="b">
        <f>SUMIFS($G$85:$G$145,$E$85:$E$145,$E132)=SUMIFS($G$85:$G$145,$F$85:$F$145,$E132)</f>
        <v>1</v>
      </c>
      <c r="K132" s="8" t="s">
        <v>175</v>
      </c>
      <c r="L132" s="8" t="s">
        <v>131</v>
      </c>
    </row>
    <row r="133" spans="4:12">
      <c r="D133" s="7" t="s">
        <v>82</v>
      </c>
      <c r="E133" s="7" t="s">
        <v>68</v>
      </c>
      <c r="F133" s="7" t="s">
        <v>84</v>
      </c>
      <c r="G133" s="8">
        <v>0.20699999999999999</v>
      </c>
      <c r="H133" s="8"/>
      <c r="I133" s="8"/>
      <c r="J133" s="9" t="b">
        <f>SUMIFS($G$85:$G$145,$E$85:$E$145,$E133)=SUMIFS($G$85:$G$145,$F$85:$F$145,$E133)</f>
        <v>1</v>
      </c>
      <c r="K133" s="8" t="s">
        <v>173</v>
      </c>
      <c r="L133" s="8" t="s">
        <v>129</v>
      </c>
    </row>
    <row r="134" spans="4:12">
      <c r="D134" s="7" t="s">
        <v>82</v>
      </c>
      <c r="E134" s="7" t="s">
        <v>85</v>
      </c>
      <c r="F134" s="7" t="s">
        <v>83</v>
      </c>
      <c r="G134" s="8">
        <v>0.85099999999999998</v>
      </c>
      <c r="H134" s="8"/>
      <c r="I134" s="8"/>
      <c r="J134" s="9"/>
      <c r="K134" s="8" t="s">
        <v>173</v>
      </c>
      <c r="L134" s="8" t="s">
        <v>129</v>
      </c>
    </row>
    <row r="135" spans="4:12">
      <c r="D135" s="7" t="s">
        <v>77</v>
      </c>
      <c r="E135" s="24" t="s">
        <v>83</v>
      </c>
      <c r="F135" s="24" t="s">
        <v>78</v>
      </c>
      <c r="G135" s="22">
        <v>3.5925213675213676</v>
      </c>
      <c r="H135" s="22" t="s">
        <v>110</v>
      </c>
      <c r="I135" s="22">
        <v>7.3100000000000005</v>
      </c>
      <c r="J135" s="9" t="b">
        <f>SUMIFS($G$85:$G$145,$E$85:$E$145,$E135)=SUMIFS($G$85:$G$145,$F$85:$F$145,$E135)</f>
        <v>1</v>
      </c>
      <c r="K135" s="8" t="s">
        <v>131</v>
      </c>
      <c r="L135" s="8" t="s">
        <v>131</v>
      </c>
    </row>
    <row r="136" spans="4:12">
      <c r="D136" s="7" t="s">
        <v>77</v>
      </c>
      <c r="E136" s="24" t="s">
        <v>83</v>
      </c>
      <c r="F136" s="24" t="s">
        <v>79</v>
      </c>
      <c r="G136" s="22">
        <v>0.58482905982905997</v>
      </c>
      <c r="H136" s="22" t="s">
        <v>110</v>
      </c>
      <c r="I136" s="22">
        <v>1.1900000000000002</v>
      </c>
      <c r="J136" s="9" t="b">
        <f>SUMIFS($G$85:$G$145,$E$85:$E$145,$E136)=SUMIFS($G$85:$G$145,$F$85:$F$145,$E136)</f>
        <v>1</v>
      </c>
      <c r="K136" s="8" t="s">
        <v>131</v>
      </c>
      <c r="L136" s="8" t="s">
        <v>131</v>
      </c>
    </row>
    <row r="137" spans="4:12">
      <c r="D137" s="7" t="s">
        <v>111</v>
      </c>
      <c r="E137" s="7" t="s">
        <v>65</v>
      </c>
      <c r="F137" s="7" t="s">
        <v>112</v>
      </c>
      <c r="G137" s="8"/>
      <c r="H137" s="8" t="s">
        <v>108</v>
      </c>
      <c r="I137" s="8">
        <f>I114-I138</f>
        <v>1.1719999999999999</v>
      </c>
      <c r="J137" s="9" t="b">
        <f>SUMIFS($I$85:$I$145,$E$85:$E$145,$E137)=SUMIFS($I$85:$I$145,$F$85:$F$145,$E137)</f>
        <v>1</v>
      </c>
      <c r="K137" s="8" t="s">
        <v>169</v>
      </c>
      <c r="L137" s="8" t="s">
        <v>131</v>
      </c>
    </row>
    <row r="138" spans="4:12">
      <c r="D138" s="7" t="s">
        <v>111</v>
      </c>
      <c r="E138" s="7" t="s">
        <v>65</v>
      </c>
      <c r="F138" s="7" t="s">
        <v>113</v>
      </c>
      <c r="G138" s="8"/>
      <c r="H138" s="8" t="s">
        <v>108</v>
      </c>
      <c r="I138" s="8">
        <v>0.45400000000000001</v>
      </c>
      <c r="J138" s="9" t="b">
        <f>SUMIFS($I$85:$I$145,$E$85:$E$145,$E138)=SUMIFS($I$85:$I$145,$F$85:$F$145,$E138)</f>
        <v>1</v>
      </c>
      <c r="K138" s="8" t="s">
        <v>169</v>
      </c>
      <c r="L138" s="8" t="s">
        <v>129</v>
      </c>
    </row>
    <row r="139" spans="4:12">
      <c r="D139" s="7" t="s">
        <v>111</v>
      </c>
      <c r="E139" s="7" t="s">
        <v>114</v>
      </c>
      <c r="F139" s="7" t="s">
        <v>112</v>
      </c>
      <c r="G139" s="8"/>
      <c r="H139" s="8" t="s">
        <v>108</v>
      </c>
      <c r="I139" s="8">
        <v>1.698</v>
      </c>
      <c r="J139" s="9"/>
      <c r="K139" s="8" t="s">
        <v>169</v>
      </c>
      <c r="L139" s="8" t="s">
        <v>129</v>
      </c>
    </row>
    <row r="140" spans="4:12">
      <c r="D140" s="7" t="s">
        <v>115</v>
      </c>
      <c r="E140" s="7" t="s">
        <v>116</v>
      </c>
      <c r="F140" s="7" t="s">
        <v>117</v>
      </c>
      <c r="G140" s="8"/>
      <c r="H140" s="8" t="s">
        <v>118</v>
      </c>
      <c r="I140" s="8">
        <f>7.323-I145</f>
        <v>2.1050000000000004</v>
      </c>
      <c r="J140" s="9" t="b">
        <f>SUMIFS($I$85:$I$145,$E$85:$E$145,$E140)=SUMIFS($I$85:$I$145,$F$85:$F$145,$E140)</f>
        <v>1</v>
      </c>
      <c r="K140" s="8" t="s">
        <v>169</v>
      </c>
      <c r="L140" s="8" t="s">
        <v>129</v>
      </c>
    </row>
    <row r="141" spans="4:12">
      <c r="D141" s="7" t="s">
        <v>119</v>
      </c>
      <c r="E141" s="7" t="s">
        <v>116</v>
      </c>
      <c r="F141" s="12" t="s">
        <v>120</v>
      </c>
      <c r="G141" s="8"/>
      <c r="H141" s="13"/>
      <c r="I141" s="8">
        <f>SUM(I137,I139)-I140</f>
        <v>0.76499999999999968</v>
      </c>
      <c r="J141" s="9" t="b">
        <f>SUMIFS($I$85:$I$145,$E$85:$E$145,$E141)=SUMIFS($I$85:$I$145,$F$85:$F$145,$E141)</f>
        <v>1</v>
      </c>
      <c r="K141" s="8" t="s">
        <v>169</v>
      </c>
      <c r="L141" s="8" t="s">
        <v>131</v>
      </c>
    </row>
    <row r="142" spans="4:12">
      <c r="D142" s="7" t="s">
        <v>121</v>
      </c>
      <c r="E142" s="7" t="s">
        <v>122</v>
      </c>
      <c r="F142" s="7" t="s">
        <v>123</v>
      </c>
      <c r="G142" s="8"/>
      <c r="H142" s="8" t="s">
        <v>118</v>
      </c>
      <c r="I142" s="8">
        <v>5.181</v>
      </c>
      <c r="J142" s="9"/>
      <c r="K142" s="8" t="s">
        <v>169</v>
      </c>
      <c r="L142" s="8" t="s">
        <v>129</v>
      </c>
    </row>
    <row r="143" spans="4:12">
      <c r="D143" s="7" t="s">
        <v>121</v>
      </c>
      <c r="E143" s="7" t="s">
        <v>117</v>
      </c>
      <c r="F143" s="7" t="s">
        <v>123</v>
      </c>
      <c r="G143" s="8"/>
      <c r="H143" s="8" t="s">
        <v>118</v>
      </c>
      <c r="I143" s="8">
        <f>(I140+I145)-I144</f>
        <v>3.3260000000000005</v>
      </c>
      <c r="J143" s="9" t="b">
        <f>SUMIFS($I$85:$I$145,$E$85:$E$145,$E143)=SUMIFS($I$85:$I$145,$F$85:$F$145,$E143)</f>
        <v>1</v>
      </c>
      <c r="K143" s="8" t="s">
        <v>169</v>
      </c>
      <c r="L143" s="8" t="s">
        <v>131</v>
      </c>
    </row>
    <row r="144" spans="4:12">
      <c r="D144" s="7" t="s">
        <v>121</v>
      </c>
      <c r="E144" s="7" t="s">
        <v>117</v>
      </c>
      <c r="F144" s="7" t="s">
        <v>124</v>
      </c>
      <c r="G144" s="8"/>
      <c r="H144" s="8" t="s">
        <v>118</v>
      </c>
      <c r="I144" s="8">
        <v>3.9969999999999999</v>
      </c>
      <c r="J144" s="9" t="b">
        <f>SUMIFS($I$85:$I$145,$E$85:$E$145,$E144)=SUMIFS($I$85:$I$145,$F$85:$F$145,$E144)</f>
        <v>1</v>
      </c>
      <c r="K144" s="8" t="s">
        <v>169</v>
      </c>
      <c r="L144" s="8" t="s">
        <v>129</v>
      </c>
    </row>
    <row r="145" spans="4:12">
      <c r="D145" s="7" t="s">
        <v>115</v>
      </c>
      <c r="E145" s="7" t="s">
        <v>125</v>
      </c>
      <c r="F145" s="7" t="s">
        <v>117</v>
      </c>
      <c r="G145" s="8"/>
      <c r="H145" s="8" t="s">
        <v>118</v>
      </c>
      <c r="I145" s="8">
        <v>5.218</v>
      </c>
      <c r="J145" s="9"/>
      <c r="K145" s="8" t="s">
        <v>169</v>
      </c>
      <c r="L145" s="8" t="s">
        <v>129</v>
      </c>
    </row>
    <row r="147" spans="4:12">
      <c r="D147" s="7" t="s">
        <v>149</v>
      </c>
      <c r="E147" s="7" t="s">
        <v>39</v>
      </c>
      <c r="F147" s="7" t="s">
        <v>176</v>
      </c>
      <c r="G147" s="8">
        <f>SUM(G149:G151)</f>
        <v>0.311</v>
      </c>
      <c r="H147" s="8"/>
      <c r="I147" s="8"/>
      <c r="J147" s="9" t="b">
        <f>SUMIFS($G$85:$G$154,$E$85:$E$154,$E147)=SUMIFS($G$85:$G$154,$F$85:$F$154,$E147)</f>
        <v>1</v>
      </c>
      <c r="K147" s="8" t="s">
        <v>131</v>
      </c>
      <c r="L147" s="8" t="s">
        <v>131</v>
      </c>
    </row>
    <row r="148" spans="4:12">
      <c r="D148" s="7" t="s">
        <v>149</v>
      </c>
      <c r="E148" s="7" t="s">
        <v>39</v>
      </c>
      <c r="F148" s="7" t="s">
        <v>178</v>
      </c>
      <c r="G148" s="8">
        <f>SUM(G152:G154)</f>
        <v>1.5</v>
      </c>
      <c r="H148" s="8"/>
      <c r="I148" s="8"/>
      <c r="J148" s="9" t="b">
        <f t="shared" ref="J148:J154" si="6">SUMIFS($G$85:$G$154,$E$85:$E$154,$E148)=SUMIFS($G$85:$G$154,$F$85:$F$154,$E148)</f>
        <v>1</v>
      </c>
      <c r="K148" s="8" t="s">
        <v>131</v>
      </c>
      <c r="L148" s="8" t="s">
        <v>131</v>
      </c>
    </row>
    <row r="149" spans="4:12">
      <c r="D149" s="7" t="s">
        <v>149</v>
      </c>
      <c r="E149" s="7" t="s">
        <v>176</v>
      </c>
      <c r="F149" s="7" t="s">
        <v>155</v>
      </c>
      <c r="G149" s="8">
        <v>6.6000000000000003E-2</v>
      </c>
      <c r="H149" s="8"/>
      <c r="I149" s="8"/>
      <c r="J149" s="9" t="b">
        <f t="shared" si="6"/>
        <v>1</v>
      </c>
      <c r="K149" s="8" t="s">
        <v>177</v>
      </c>
      <c r="L149" s="8" t="s">
        <v>131</v>
      </c>
    </row>
    <row r="150" spans="4:12">
      <c r="D150" s="7" t="s">
        <v>149</v>
      </c>
      <c r="E150" s="7" t="s">
        <v>176</v>
      </c>
      <c r="F150" s="7" t="s">
        <v>156</v>
      </c>
      <c r="G150" s="8">
        <v>8.0000000000000002E-3</v>
      </c>
      <c r="H150" s="8"/>
      <c r="I150" s="8"/>
      <c r="J150" s="9" t="b">
        <f t="shared" si="6"/>
        <v>1</v>
      </c>
      <c r="K150" s="8" t="s">
        <v>177</v>
      </c>
      <c r="L150" s="8" t="s">
        <v>131</v>
      </c>
    </row>
    <row r="151" spans="4:12">
      <c r="D151" s="7" t="s">
        <v>149</v>
      </c>
      <c r="E151" s="7" t="s">
        <v>176</v>
      </c>
      <c r="F151" s="7" t="s">
        <v>157</v>
      </c>
      <c r="G151" s="8">
        <v>0.23699999999999999</v>
      </c>
      <c r="H151" s="8"/>
      <c r="I151" s="8"/>
      <c r="J151" s="9" t="b">
        <f t="shared" si="6"/>
        <v>1</v>
      </c>
      <c r="K151" s="8" t="s">
        <v>177</v>
      </c>
      <c r="L151" s="8" t="s">
        <v>131</v>
      </c>
    </row>
    <row r="152" spans="4:12">
      <c r="D152" s="7" t="s">
        <v>149</v>
      </c>
      <c r="E152" s="7" t="s">
        <v>178</v>
      </c>
      <c r="F152" s="7" t="s">
        <v>155</v>
      </c>
      <c r="G152" s="8">
        <v>8.4000000000000005E-2</v>
      </c>
      <c r="H152" s="8"/>
      <c r="I152" s="8"/>
      <c r="J152" s="9" t="b">
        <f t="shared" si="6"/>
        <v>1</v>
      </c>
      <c r="K152" s="8" t="s">
        <v>177</v>
      </c>
      <c r="L152" s="8" t="s">
        <v>131</v>
      </c>
    </row>
    <row r="153" spans="4:12">
      <c r="D153" s="7" t="s">
        <v>149</v>
      </c>
      <c r="E153" s="7" t="s">
        <v>178</v>
      </c>
      <c r="F153" s="7" t="s">
        <v>156</v>
      </c>
      <c r="G153" s="8">
        <v>0</v>
      </c>
      <c r="H153" s="8"/>
      <c r="I153" s="8"/>
      <c r="J153" s="9" t="b">
        <f t="shared" si="6"/>
        <v>1</v>
      </c>
      <c r="K153" s="8" t="s">
        <v>177</v>
      </c>
      <c r="L153" s="8" t="s">
        <v>131</v>
      </c>
    </row>
    <row r="154" spans="4:12">
      <c r="D154" s="7" t="s">
        <v>149</v>
      </c>
      <c r="E154" s="7" t="s">
        <v>178</v>
      </c>
      <c r="F154" s="7" t="s">
        <v>157</v>
      </c>
      <c r="G154" s="8">
        <v>1.4159999999999999</v>
      </c>
      <c r="H154" s="8"/>
      <c r="I154" s="8"/>
      <c r="J154" s="9" t="b">
        <f t="shared" si="6"/>
        <v>1</v>
      </c>
      <c r="K154" s="8" t="s">
        <v>177</v>
      </c>
      <c r="L154" s="8" t="s">
        <v>131</v>
      </c>
    </row>
    <row r="156" spans="4:12">
      <c r="D156" s="7" t="s">
        <v>179</v>
      </c>
      <c r="E156" s="7" t="s">
        <v>80</v>
      </c>
      <c r="F156" s="7" t="s">
        <v>53</v>
      </c>
      <c r="G156" s="8"/>
      <c r="H156" s="8" t="s">
        <v>110</v>
      </c>
      <c r="I156" s="8">
        <f>I129</f>
        <v>4.2876707333333304</v>
      </c>
      <c r="J156" s="9" t="b">
        <f>SUMIFS($I$85:$I$159,$E$85:$E$159,$E156)=SUMIFS($I$85:$I$159,$F$85:$F$159,$E156)</f>
        <v>1</v>
      </c>
      <c r="K156" s="8" t="s">
        <v>131</v>
      </c>
      <c r="L156" s="8" t="s">
        <v>131</v>
      </c>
    </row>
    <row r="157" spans="4:12">
      <c r="D157" s="7" t="s">
        <v>179</v>
      </c>
      <c r="E157" s="7" t="s">
        <v>80</v>
      </c>
      <c r="F157" s="7" t="s">
        <v>180</v>
      </c>
      <c r="G157" s="8"/>
      <c r="H157" s="8" t="s">
        <v>110</v>
      </c>
      <c r="I157" s="8">
        <v>3.4</v>
      </c>
      <c r="J157" s="9" t="b">
        <f t="shared" ref="J157:J159" si="7">SUMIFS($I$85:$I$159,$E$85:$E$159,$E157)=SUMIFS($I$85:$I$159,$F$85:$F$159,$E157)</f>
        <v>1</v>
      </c>
      <c r="K157" s="8" t="s">
        <v>181</v>
      </c>
      <c r="L157" s="8" t="s">
        <v>129</v>
      </c>
    </row>
    <row r="158" spans="4:12">
      <c r="D158" s="7" t="s">
        <v>179</v>
      </c>
      <c r="E158" s="7" t="s">
        <v>80</v>
      </c>
      <c r="F158" s="7" t="s">
        <v>182</v>
      </c>
      <c r="G158" s="8"/>
      <c r="H158" s="8" t="s">
        <v>110</v>
      </c>
      <c r="I158" s="8">
        <v>2.5</v>
      </c>
      <c r="J158" s="9" t="b">
        <f t="shared" si="7"/>
        <v>1</v>
      </c>
      <c r="K158" s="8" t="s">
        <v>181</v>
      </c>
      <c r="L158" s="8" t="s">
        <v>129</v>
      </c>
    </row>
    <row r="159" spans="4:12">
      <c r="D159" s="7" t="s">
        <v>179</v>
      </c>
      <c r="E159" s="7" t="s">
        <v>80</v>
      </c>
      <c r="F159" s="7" t="s">
        <v>183</v>
      </c>
      <c r="G159" s="8"/>
      <c r="H159" s="8" t="s">
        <v>110</v>
      </c>
      <c r="I159" s="8">
        <f>I130-SUM(I157:I158)</f>
        <v>6.6496147483562993</v>
      </c>
      <c r="J159" s="9" t="b">
        <f t="shared" si="7"/>
        <v>1</v>
      </c>
      <c r="K159" s="8" t="s">
        <v>131</v>
      </c>
      <c r="L159" s="8" t="s">
        <v>131</v>
      </c>
    </row>
  </sheetData>
  <autoFilter ref="D84:L145" xr:uid="{6F15FC83-2215-4DAC-9505-394191C5447F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B0E24-B93D-4467-83EE-086978B2D46E}">
  <dimension ref="A1:E148"/>
  <sheetViews>
    <sheetView topLeftCell="A46" zoomScale="60" zoomScaleNormal="60" workbookViewId="0">
      <selection activeCell="A63" sqref="A63:XFD64"/>
    </sheetView>
  </sheetViews>
  <sheetFormatPr baseColWidth="10" defaultRowHeight="15.4"/>
  <cols>
    <col min="1" max="1" width="48.27734375" bestFit="1" customWidth="1"/>
    <col min="2" max="2" width="54.71875" customWidth="1"/>
    <col min="3" max="3" width="15.44140625" bestFit="1" customWidth="1"/>
    <col min="4" max="4" width="28.27734375" customWidth="1"/>
    <col min="5" max="5" width="7.77734375" bestFit="1" customWidth="1"/>
  </cols>
  <sheetData>
    <row r="1" spans="1:5">
      <c r="A1" t="s">
        <v>3</v>
      </c>
      <c r="B1" t="s">
        <v>4</v>
      </c>
      <c r="C1" t="s">
        <v>5</v>
      </c>
      <c r="D1" t="s">
        <v>126</v>
      </c>
    </row>
    <row r="2" spans="1:5">
      <c r="A2" t="s">
        <v>167</v>
      </c>
      <c r="B2" t="s">
        <v>185</v>
      </c>
      <c r="C2">
        <v>1.5</v>
      </c>
      <c r="D2" t="s">
        <v>168</v>
      </c>
      <c r="E2" s="18" t="s">
        <v>129</v>
      </c>
    </row>
    <row r="3" spans="1:5">
      <c r="A3" s="20" t="s">
        <v>81</v>
      </c>
      <c r="B3" s="20" t="s">
        <v>79</v>
      </c>
      <c r="C3" s="20">
        <v>3.8163265306122449</v>
      </c>
      <c r="D3" s="20" t="s">
        <v>174</v>
      </c>
      <c r="E3" s="21" t="s">
        <v>129</v>
      </c>
    </row>
    <row r="4" spans="1:5">
      <c r="A4" s="20" t="s">
        <v>189</v>
      </c>
      <c r="B4" s="20" t="s">
        <v>190</v>
      </c>
      <c r="C4" s="20">
        <v>12.7</v>
      </c>
      <c r="D4" s="20" t="s">
        <v>171</v>
      </c>
      <c r="E4" s="21" t="s">
        <v>129</v>
      </c>
    </row>
    <row r="5" spans="1:5">
      <c r="A5" s="20" t="s">
        <v>191</v>
      </c>
      <c r="B5" s="20" t="s">
        <v>190</v>
      </c>
      <c r="C5" s="20">
        <v>2.657898788386448</v>
      </c>
      <c r="D5" s="20" t="s">
        <v>184</v>
      </c>
      <c r="E5" s="21" t="s">
        <v>129</v>
      </c>
    </row>
    <row r="6" spans="1:5">
      <c r="A6" s="20" t="s">
        <v>191</v>
      </c>
      <c r="B6" s="20" t="s">
        <v>192</v>
      </c>
      <c r="C6" s="20">
        <v>0.47899999999999998</v>
      </c>
      <c r="D6" s="20" t="s">
        <v>173</v>
      </c>
      <c r="E6" s="21" t="s">
        <v>129</v>
      </c>
    </row>
    <row r="7" spans="1:5">
      <c r="A7" s="20" t="s">
        <v>191</v>
      </c>
      <c r="B7" s="20" t="s">
        <v>68</v>
      </c>
      <c r="C7" s="20">
        <v>0.39604334256366375</v>
      </c>
      <c r="D7" s="20" t="s">
        <v>131</v>
      </c>
      <c r="E7" s="21" t="s">
        <v>131</v>
      </c>
    </row>
    <row r="8" spans="1:5">
      <c r="A8" s="20" t="s">
        <v>191</v>
      </c>
      <c r="B8" s="20" t="s">
        <v>76</v>
      </c>
      <c r="C8" s="20">
        <v>4.406783927111908</v>
      </c>
      <c r="D8" s="20" t="s">
        <v>184</v>
      </c>
      <c r="E8" s="21" t="s">
        <v>129</v>
      </c>
    </row>
    <row r="9" spans="1:5">
      <c r="A9" s="20" t="s">
        <v>69</v>
      </c>
      <c r="B9" s="20" t="s">
        <v>190</v>
      </c>
      <c r="C9" s="20">
        <v>4.2</v>
      </c>
      <c r="D9" s="20" t="s">
        <v>171</v>
      </c>
      <c r="E9" s="21" t="s">
        <v>129</v>
      </c>
    </row>
    <row r="10" spans="1:5">
      <c r="A10" s="20" t="s">
        <v>186</v>
      </c>
      <c r="B10" s="20" t="s">
        <v>79</v>
      </c>
      <c r="C10" s="20">
        <v>3.3599320769191388</v>
      </c>
      <c r="D10" s="20" t="s">
        <v>131</v>
      </c>
      <c r="E10" s="21" t="s">
        <v>131</v>
      </c>
    </row>
    <row r="11" spans="1:5">
      <c r="A11" s="20" t="s">
        <v>186</v>
      </c>
      <c r="B11" s="20" t="s">
        <v>80</v>
      </c>
      <c r="C11" s="20">
        <v>4.6911182520314263</v>
      </c>
      <c r="D11" s="20" t="s">
        <v>131</v>
      </c>
      <c r="E11" s="21" t="s">
        <v>131</v>
      </c>
    </row>
    <row r="12" spans="1:5">
      <c r="A12" s="20" t="s">
        <v>187</v>
      </c>
      <c r="B12" s="20" t="s">
        <v>80</v>
      </c>
      <c r="C12" s="20">
        <v>3.55</v>
      </c>
      <c r="D12" s="20" t="s">
        <v>131</v>
      </c>
      <c r="E12" s="21" t="s">
        <v>131</v>
      </c>
    </row>
    <row r="13" spans="1:5">
      <c r="A13" s="20" t="s">
        <v>188</v>
      </c>
      <c r="B13" s="20" t="s">
        <v>186</v>
      </c>
      <c r="C13" s="20">
        <v>3.3599320769191388</v>
      </c>
      <c r="D13" s="20" t="s">
        <v>131</v>
      </c>
      <c r="E13" s="21" t="s">
        <v>131</v>
      </c>
    </row>
    <row r="14" spans="1:5">
      <c r="A14" s="20" t="s">
        <v>188</v>
      </c>
      <c r="B14" s="20" t="s">
        <v>68</v>
      </c>
      <c r="C14" s="20">
        <v>3.1373070847867637</v>
      </c>
      <c r="D14" s="20" t="s">
        <v>131</v>
      </c>
      <c r="E14" s="21" t="s">
        <v>131</v>
      </c>
    </row>
    <row r="15" spans="1:5">
      <c r="A15" s="20" t="s">
        <v>45</v>
      </c>
      <c r="B15" s="20" t="s">
        <v>54</v>
      </c>
      <c r="C15" s="20">
        <v>0.7243095030835669</v>
      </c>
      <c r="D15" s="20" t="s">
        <v>147</v>
      </c>
      <c r="E15" s="21" t="s">
        <v>129</v>
      </c>
    </row>
    <row r="16" spans="1:5">
      <c r="A16" s="20" t="s">
        <v>45</v>
      </c>
      <c r="B16" s="20" t="s">
        <v>55</v>
      </c>
      <c r="C16" s="20">
        <v>3.9997897576969659</v>
      </c>
      <c r="D16" s="20" t="s">
        <v>147</v>
      </c>
      <c r="E16" s="21" t="s">
        <v>129</v>
      </c>
    </row>
    <row r="17" spans="1:5">
      <c r="A17" s="20" t="s">
        <v>45</v>
      </c>
      <c r="B17" s="20" t="s">
        <v>52</v>
      </c>
      <c r="C17" s="20">
        <v>8.6112413468508926</v>
      </c>
      <c r="D17" s="20" t="s">
        <v>162</v>
      </c>
      <c r="E17" s="21" t="s">
        <v>131</v>
      </c>
    </row>
    <row r="18" spans="1:5">
      <c r="A18" s="20" t="s">
        <v>45</v>
      </c>
      <c r="B18" s="20" t="s">
        <v>53</v>
      </c>
      <c r="C18" s="20">
        <v>8.6</v>
      </c>
      <c r="D18" s="20" t="s">
        <v>164</v>
      </c>
      <c r="E18" s="21" t="s">
        <v>129</v>
      </c>
    </row>
    <row r="19" spans="1:5">
      <c r="A19" s="20" t="s">
        <v>57</v>
      </c>
      <c r="B19" s="20" t="s">
        <v>58</v>
      </c>
      <c r="C19" s="20">
        <v>5.4201230948194663</v>
      </c>
      <c r="D19" s="20" t="s">
        <v>131</v>
      </c>
      <c r="E19" s="21" t="s">
        <v>131</v>
      </c>
    </row>
    <row r="20" spans="1:5">
      <c r="A20" s="20" t="s">
        <v>193</v>
      </c>
      <c r="B20" s="20" t="s">
        <v>45</v>
      </c>
      <c r="C20" s="20">
        <v>4.8069999999999995</v>
      </c>
      <c r="D20" s="20" t="s">
        <v>159</v>
      </c>
      <c r="E20" s="21" t="s">
        <v>129</v>
      </c>
    </row>
    <row r="21" spans="1:5">
      <c r="A21" s="20" t="s">
        <v>194</v>
      </c>
      <c r="B21" s="20" t="s">
        <v>45</v>
      </c>
      <c r="C21" s="20">
        <v>5.726</v>
      </c>
      <c r="D21" s="20" t="s">
        <v>159</v>
      </c>
      <c r="E21" s="21" t="s">
        <v>129</v>
      </c>
    </row>
    <row r="22" spans="1:5">
      <c r="A22" s="20" t="s">
        <v>48</v>
      </c>
      <c r="B22" s="20" t="s">
        <v>45</v>
      </c>
      <c r="C22" s="20">
        <v>1.3847283406754771</v>
      </c>
      <c r="D22" s="20" t="s">
        <v>160</v>
      </c>
      <c r="E22" s="21" t="s">
        <v>129</v>
      </c>
    </row>
    <row r="23" spans="1:5">
      <c r="A23" s="20" t="s">
        <v>195</v>
      </c>
      <c r="B23" s="20" t="s">
        <v>196</v>
      </c>
      <c r="C23" s="20">
        <v>4.5690119999999999</v>
      </c>
      <c r="D23" s="20" t="s">
        <v>197</v>
      </c>
      <c r="E23" s="22" t="s">
        <v>131</v>
      </c>
    </row>
    <row r="24" spans="1:5">
      <c r="A24" s="20" t="s">
        <v>195</v>
      </c>
      <c r="B24" s="20" t="s">
        <v>198</v>
      </c>
      <c r="C24" s="20">
        <v>0.87398799999999999</v>
      </c>
      <c r="D24" s="20" t="s">
        <v>128</v>
      </c>
      <c r="E24" s="22" t="s">
        <v>129</v>
      </c>
    </row>
    <row r="25" spans="1:5">
      <c r="A25" s="20" t="s">
        <v>199</v>
      </c>
      <c r="B25" s="20" t="s">
        <v>200</v>
      </c>
      <c r="C25" s="20">
        <v>13.399738999999999</v>
      </c>
      <c r="D25" s="20" t="s">
        <v>197</v>
      </c>
      <c r="E25" s="22" t="s">
        <v>131</v>
      </c>
    </row>
    <row r="26" spans="1:5">
      <c r="A26" s="20" t="s">
        <v>199</v>
      </c>
      <c r="B26" s="20" t="s">
        <v>201</v>
      </c>
      <c r="C26" s="20">
        <v>1.1992609999999999</v>
      </c>
      <c r="D26" s="20" t="s">
        <v>128</v>
      </c>
      <c r="E26" s="22" t="s">
        <v>129</v>
      </c>
    </row>
    <row r="27" spans="1:5">
      <c r="A27" s="20" t="s">
        <v>190</v>
      </c>
      <c r="B27" s="20" t="s">
        <v>78</v>
      </c>
      <c r="C27" s="20">
        <v>19.735898788386447</v>
      </c>
      <c r="D27" s="20" t="s">
        <v>131</v>
      </c>
      <c r="E27" s="21" t="s">
        <v>131</v>
      </c>
    </row>
    <row r="28" spans="1:5">
      <c r="A28" s="20" t="s">
        <v>59</v>
      </c>
      <c r="B28" s="20" t="s">
        <v>58</v>
      </c>
      <c r="C28" s="20">
        <v>0.60223589942438516</v>
      </c>
      <c r="D28" s="20" t="s">
        <v>165</v>
      </c>
      <c r="E28" s="21" t="s">
        <v>131</v>
      </c>
    </row>
    <row r="29" spans="1:5">
      <c r="A29" s="20" t="s">
        <v>202</v>
      </c>
      <c r="B29" s="20" t="s">
        <v>45</v>
      </c>
      <c r="C29" s="20">
        <v>0.4386391816102253</v>
      </c>
      <c r="D29" s="20" t="s">
        <v>131</v>
      </c>
      <c r="E29" s="21" t="s">
        <v>131</v>
      </c>
    </row>
    <row r="30" spans="1:5">
      <c r="A30" s="20" t="s">
        <v>203</v>
      </c>
      <c r="B30" s="20" t="s">
        <v>45</v>
      </c>
      <c r="C30" s="20">
        <v>2.7471706270578906</v>
      </c>
      <c r="D30" s="20" t="s">
        <v>131</v>
      </c>
      <c r="E30" s="21" t="s">
        <v>131</v>
      </c>
    </row>
    <row r="31" spans="1:5">
      <c r="A31" s="20" t="s">
        <v>47</v>
      </c>
      <c r="B31" s="20" t="s">
        <v>186</v>
      </c>
      <c r="C31" s="20">
        <v>3.1911182520314263</v>
      </c>
      <c r="D31" s="20" t="s">
        <v>131</v>
      </c>
      <c r="E31" s="21" t="s">
        <v>131</v>
      </c>
    </row>
    <row r="32" spans="1:5">
      <c r="A32" s="20" t="s">
        <v>196</v>
      </c>
      <c r="B32" s="20" t="s">
        <v>204</v>
      </c>
      <c r="C32" s="20">
        <v>2.7210036526802508</v>
      </c>
      <c r="D32" s="20" t="s">
        <v>131</v>
      </c>
      <c r="E32" s="22" t="s">
        <v>131</v>
      </c>
    </row>
    <row r="33" spans="1:5">
      <c r="A33" s="20" t="s">
        <v>196</v>
      </c>
      <c r="B33" s="20" t="s">
        <v>20</v>
      </c>
      <c r="C33" s="20">
        <v>0.438</v>
      </c>
      <c r="D33" s="20" t="s">
        <v>134</v>
      </c>
      <c r="E33" s="22" t="s">
        <v>129</v>
      </c>
    </row>
    <row r="34" spans="1:5">
      <c r="A34" s="20" t="s">
        <v>196</v>
      </c>
      <c r="B34" s="20" t="s">
        <v>21</v>
      </c>
      <c r="C34" s="20">
        <v>0.20700000000000002</v>
      </c>
      <c r="D34" s="20" t="s">
        <v>135</v>
      </c>
      <c r="E34" s="22" t="s">
        <v>129</v>
      </c>
    </row>
    <row r="35" spans="1:5">
      <c r="A35" s="20" t="s">
        <v>196</v>
      </c>
      <c r="B35" s="20" t="s">
        <v>205</v>
      </c>
      <c r="C35" s="20">
        <v>1.3660083473197495</v>
      </c>
      <c r="D35" s="20" t="s">
        <v>133</v>
      </c>
      <c r="E35" s="22" t="s">
        <v>131</v>
      </c>
    </row>
    <row r="36" spans="1:5">
      <c r="A36" s="20" t="s">
        <v>200</v>
      </c>
      <c r="B36" s="20" t="s">
        <v>206</v>
      </c>
      <c r="C36" s="20">
        <v>6.9596417275384095</v>
      </c>
      <c r="D36" s="20" t="s">
        <v>131</v>
      </c>
      <c r="E36" s="22" t="s">
        <v>131</v>
      </c>
    </row>
    <row r="37" spans="1:5">
      <c r="A37" s="20" t="s">
        <v>200</v>
      </c>
      <c r="B37" s="20" t="s">
        <v>207</v>
      </c>
      <c r="C37" s="20">
        <v>6.7280972724615893</v>
      </c>
      <c r="D37" s="20" t="s">
        <v>133</v>
      </c>
      <c r="E37" s="22" t="s">
        <v>131</v>
      </c>
    </row>
    <row r="38" spans="1:5">
      <c r="A38" s="20" t="s">
        <v>208</v>
      </c>
      <c r="B38" s="20" t="s">
        <v>202</v>
      </c>
      <c r="C38" s="20">
        <v>0.4386391816102253</v>
      </c>
      <c r="D38" s="20" t="s">
        <v>131</v>
      </c>
      <c r="E38" s="22" t="s">
        <v>131</v>
      </c>
    </row>
    <row r="39" spans="1:5">
      <c r="A39" s="20" t="s">
        <v>208</v>
      </c>
      <c r="B39" s="20" t="s">
        <v>209</v>
      </c>
      <c r="C39" s="20">
        <v>0.83958516570952413</v>
      </c>
      <c r="D39" s="20" t="s">
        <v>142</v>
      </c>
      <c r="E39" s="22" t="s">
        <v>131</v>
      </c>
    </row>
    <row r="40" spans="1:5">
      <c r="A40" s="20" t="s">
        <v>210</v>
      </c>
      <c r="B40" s="20" t="s">
        <v>203</v>
      </c>
      <c r="C40" s="20">
        <v>2.7471706270578906</v>
      </c>
      <c r="D40" s="20" t="s">
        <v>131</v>
      </c>
      <c r="E40" s="22" t="s">
        <v>131</v>
      </c>
    </row>
    <row r="41" spans="1:5">
      <c r="A41" s="20" t="s">
        <v>210</v>
      </c>
      <c r="B41" s="20" t="s">
        <v>211</v>
      </c>
      <c r="C41" s="20">
        <v>5.9100216454036989</v>
      </c>
      <c r="D41" s="20" t="s">
        <v>142</v>
      </c>
      <c r="E41" s="22" t="s">
        <v>131</v>
      </c>
    </row>
    <row r="42" spans="1:5">
      <c r="A42" t="s">
        <v>215</v>
      </c>
      <c r="B42" t="s">
        <v>212</v>
      </c>
      <c r="C42">
        <v>0.311</v>
      </c>
      <c r="D42" t="s">
        <v>131</v>
      </c>
      <c r="E42" s="18" t="s">
        <v>131</v>
      </c>
    </row>
    <row r="43" spans="1:5">
      <c r="A43" t="s">
        <v>215</v>
      </c>
      <c r="B43" t="s">
        <v>216</v>
      </c>
      <c r="C43">
        <v>1.5</v>
      </c>
      <c r="D43" t="s">
        <v>131</v>
      </c>
      <c r="E43" s="18" t="s">
        <v>131</v>
      </c>
    </row>
    <row r="44" spans="1:5">
      <c r="A44" t="s">
        <v>217</v>
      </c>
      <c r="B44" t="s">
        <v>213</v>
      </c>
      <c r="C44">
        <v>0.22643669455136889</v>
      </c>
      <c r="D44" t="s">
        <v>131</v>
      </c>
      <c r="E44" s="8" t="s">
        <v>131</v>
      </c>
    </row>
    <row r="45" spans="1:5">
      <c r="A45" t="s">
        <v>217</v>
      </c>
      <c r="B45" t="s">
        <v>218</v>
      </c>
      <c r="C45">
        <v>0.46800000000000003</v>
      </c>
      <c r="D45" t="s">
        <v>131</v>
      </c>
      <c r="E45" s="8" t="s">
        <v>131</v>
      </c>
    </row>
    <row r="46" spans="1:5">
      <c r="A46" t="s">
        <v>219</v>
      </c>
      <c r="B46" t="s">
        <v>214</v>
      </c>
      <c r="C46">
        <v>1.8928792111544881</v>
      </c>
      <c r="D46" t="s">
        <v>131</v>
      </c>
      <c r="E46" s="8" t="s">
        <v>131</v>
      </c>
    </row>
    <row r="47" spans="1:5">
      <c r="A47" t="s">
        <v>219</v>
      </c>
      <c r="B47" t="s">
        <v>220</v>
      </c>
      <c r="C47">
        <v>2.331</v>
      </c>
      <c r="D47" t="s">
        <v>131</v>
      </c>
      <c r="E47" s="8" t="s">
        <v>131</v>
      </c>
    </row>
    <row r="48" spans="1:5">
      <c r="A48" t="s">
        <v>212</v>
      </c>
      <c r="B48" t="s">
        <v>156</v>
      </c>
      <c r="C48">
        <v>8.0000000000000002E-3</v>
      </c>
      <c r="D48" t="s">
        <v>177</v>
      </c>
      <c r="E48" s="18" t="s">
        <v>131</v>
      </c>
    </row>
    <row r="49" spans="1:5">
      <c r="A49" t="s">
        <v>212</v>
      </c>
      <c r="B49" t="s">
        <v>157</v>
      </c>
      <c r="C49">
        <v>0.23699999999999999</v>
      </c>
      <c r="D49" t="s">
        <v>177</v>
      </c>
      <c r="E49" s="18" t="s">
        <v>131</v>
      </c>
    </row>
    <row r="50" spans="1:5">
      <c r="A50" t="s">
        <v>212</v>
      </c>
      <c r="B50" t="s">
        <v>155</v>
      </c>
      <c r="C50">
        <v>6.6000000000000003E-2</v>
      </c>
      <c r="D50" t="s">
        <v>177</v>
      </c>
      <c r="E50" s="18" t="s">
        <v>131</v>
      </c>
    </row>
    <row r="51" spans="1:5">
      <c r="A51" t="s">
        <v>213</v>
      </c>
      <c r="B51" t="s">
        <v>158</v>
      </c>
      <c r="C51">
        <v>8.1436694551368885E-2</v>
      </c>
      <c r="D51" t="s">
        <v>142</v>
      </c>
      <c r="E51" s="8" t="s">
        <v>131</v>
      </c>
    </row>
    <row r="52" spans="1:5">
      <c r="A52" t="s">
        <v>213</v>
      </c>
      <c r="B52" t="s">
        <v>156</v>
      </c>
      <c r="C52">
        <v>7.8E-2</v>
      </c>
      <c r="D52" t="s">
        <v>151</v>
      </c>
      <c r="E52" s="8" t="s">
        <v>131</v>
      </c>
    </row>
    <row r="53" spans="1:5">
      <c r="A53" t="s">
        <v>213</v>
      </c>
      <c r="B53" t="s">
        <v>157</v>
      </c>
      <c r="C53">
        <v>6.7000000000000004E-2</v>
      </c>
      <c r="D53" t="s">
        <v>151</v>
      </c>
      <c r="E53" s="8" t="s">
        <v>131</v>
      </c>
    </row>
    <row r="54" spans="1:5">
      <c r="A54" t="s">
        <v>213</v>
      </c>
      <c r="B54" t="s">
        <v>155</v>
      </c>
      <c r="C54">
        <v>0</v>
      </c>
      <c r="D54" t="s">
        <v>151</v>
      </c>
      <c r="E54" s="8" t="s">
        <v>131</v>
      </c>
    </row>
    <row r="55" spans="1:5">
      <c r="A55" t="s">
        <v>214</v>
      </c>
      <c r="B55" t="s">
        <v>158</v>
      </c>
      <c r="C55">
        <v>0.60287921115448828</v>
      </c>
      <c r="D55" t="s">
        <v>142</v>
      </c>
      <c r="E55" s="8" t="s">
        <v>131</v>
      </c>
    </row>
    <row r="56" spans="1:5">
      <c r="A56" t="s">
        <v>214</v>
      </c>
      <c r="B56" t="s">
        <v>156</v>
      </c>
      <c r="C56">
        <v>0.97</v>
      </c>
      <c r="D56" t="s">
        <v>151</v>
      </c>
      <c r="E56" s="8" t="s">
        <v>131</v>
      </c>
    </row>
    <row r="57" spans="1:5">
      <c r="A57" t="s">
        <v>214</v>
      </c>
      <c r="B57" t="s">
        <v>157</v>
      </c>
      <c r="C57">
        <v>0.17199999999999999</v>
      </c>
      <c r="D57" t="s">
        <v>151</v>
      </c>
      <c r="E57" s="8" t="s">
        <v>131</v>
      </c>
    </row>
    <row r="58" spans="1:5">
      <c r="A58" t="s">
        <v>214</v>
      </c>
      <c r="B58" t="s">
        <v>155</v>
      </c>
      <c r="C58">
        <v>0.14799999999999999</v>
      </c>
      <c r="D58" t="s">
        <v>151</v>
      </c>
      <c r="E58" s="8" t="s">
        <v>131</v>
      </c>
    </row>
    <row r="59" spans="1:5">
      <c r="A59" s="20" t="s">
        <v>33</v>
      </c>
      <c r="B59" s="20" t="s">
        <v>221</v>
      </c>
      <c r="C59" s="20">
        <v>0.48729392882701283</v>
      </c>
      <c r="D59" s="20" t="s">
        <v>148</v>
      </c>
      <c r="E59" s="22" t="s">
        <v>131</v>
      </c>
    </row>
    <row r="60" spans="1:5">
      <c r="A60" s="20" t="s">
        <v>33</v>
      </c>
      <c r="B60" s="20" t="s">
        <v>222</v>
      </c>
      <c r="C60" s="20">
        <v>0</v>
      </c>
      <c r="D60" s="20" t="s">
        <v>137</v>
      </c>
      <c r="E60" s="22" t="s">
        <v>129</v>
      </c>
    </row>
    <row r="61" spans="1:5">
      <c r="A61" s="20" t="s">
        <v>33</v>
      </c>
      <c r="B61" s="20" t="s">
        <v>217</v>
      </c>
      <c r="C61" s="20">
        <v>0.20309174999999999</v>
      </c>
      <c r="D61" s="20" t="s">
        <v>148</v>
      </c>
      <c r="E61" s="20" t="s">
        <v>131</v>
      </c>
    </row>
    <row r="62" spans="1:5">
      <c r="A62" s="20" t="s">
        <v>33</v>
      </c>
      <c r="B62" s="20" t="s">
        <v>223</v>
      </c>
      <c r="C62" s="20">
        <v>6.4000000000000001E-2</v>
      </c>
      <c r="D62" s="20" t="s">
        <v>137</v>
      </c>
      <c r="E62" s="20" t="s">
        <v>129</v>
      </c>
    </row>
    <row r="63" spans="1:5">
      <c r="A63" s="20" t="s">
        <v>33</v>
      </c>
      <c r="B63" s="20" t="s">
        <v>224</v>
      </c>
      <c r="C63" s="20">
        <v>1.961432117298716E-2</v>
      </c>
      <c r="D63" s="20" t="s">
        <v>148</v>
      </c>
      <c r="E63" s="20" t="s">
        <v>131</v>
      </c>
    </row>
    <row r="64" spans="1:5">
      <c r="A64" s="20" t="s">
        <v>33</v>
      </c>
      <c r="B64" s="20" t="s">
        <v>225</v>
      </c>
      <c r="C64" s="20">
        <v>0</v>
      </c>
      <c r="D64" s="20" t="s">
        <v>137</v>
      </c>
      <c r="E64" s="22" t="s">
        <v>129</v>
      </c>
    </row>
    <row r="65" spans="1:5">
      <c r="A65" s="20" t="s">
        <v>34</v>
      </c>
      <c r="B65" s="20" t="s">
        <v>224</v>
      </c>
      <c r="C65" s="20">
        <v>0.18</v>
      </c>
      <c r="D65" s="20" t="s">
        <v>131</v>
      </c>
      <c r="E65" s="22" t="s">
        <v>131</v>
      </c>
    </row>
    <row r="66" spans="1:5">
      <c r="A66" s="20" t="s">
        <v>52</v>
      </c>
      <c r="B66" s="20" t="s">
        <v>57</v>
      </c>
      <c r="C66" s="20">
        <v>5.4201230948194663</v>
      </c>
      <c r="D66" s="20" t="s">
        <v>131</v>
      </c>
      <c r="E66" s="21" t="s">
        <v>131</v>
      </c>
    </row>
    <row r="67" spans="1:5">
      <c r="A67" s="20" t="s">
        <v>52</v>
      </c>
      <c r="B67" s="20" t="s">
        <v>47</v>
      </c>
      <c r="C67" s="20">
        <v>3.1911182520314263</v>
      </c>
      <c r="D67" s="20" t="s">
        <v>131</v>
      </c>
      <c r="E67" s="21" t="s">
        <v>131</v>
      </c>
    </row>
    <row r="68" spans="1:5">
      <c r="A68" s="20" t="s">
        <v>68</v>
      </c>
      <c r="B68" s="20" t="s">
        <v>84</v>
      </c>
      <c r="C68" s="20">
        <v>0.20699999999999999</v>
      </c>
      <c r="D68" s="20" t="s">
        <v>173</v>
      </c>
      <c r="E68" s="21" t="s">
        <v>129</v>
      </c>
    </row>
    <row r="69" spans="1:5">
      <c r="A69" s="20" t="s">
        <v>68</v>
      </c>
      <c r="B69" s="20" t="s">
        <v>226</v>
      </c>
      <c r="C69" s="20">
        <v>3.3263504273504276</v>
      </c>
      <c r="D69" s="20" t="s">
        <v>175</v>
      </c>
      <c r="E69" s="21" t="s">
        <v>131</v>
      </c>
    </row>
    <row r="70" spans="1:5">
      <c r="A70" s="20" t="s">
        <v>226</v>
      </c>
      <c r="B70" s="20" t="s">
        <v>78</v>
      </c>
      <c r="C70" s="20">
        <v>3.5925213675213676</v>
      </c>
      <c r="D70" s="20" t="s">
        <v>131</v>
      </c>
      <c r="E70" s="21" t="s">
        <v>131</v>
      </c>
    </row>
    <row r="71" spans="1:5">
      <c r="A71" s="20" t="s">
        <v>226</v>
      </c>
      <c r="B71" s="20" t="s">
        <v>79</v>
      </c>
      <c r="C71" s="20">
        <v>0.58482905982905997</v>
      </c>
      <c r="D71" s="20" t="s">
        <v>131</v>
      </c>
      <c r="E71" s="21" t="s">
        <v>131</v>
      </c>
    </row>
    <row r="72" spans="1:5">
      <c r="A72" s="20" t="s">
        <v>227</v>
      </c>
      <c r="B72" s="20" t="s">
        <v>45</v>
      </c>
      <c r="C72" s="20">
        <v>0.98762828773802913</v>
      </c>
      <c r="D72" s="20" t="s">
        <v>161</v>
      </c>
      <c r="E72" s="21" t="s">
        <v>129</v>
      </c>
    </row>
    <row r="73" spans="1:5">
      <c r="A73" s="20" t="s">
        <v>228</v>
      </c>
      <c r="B73" s="20" t="s">
        <v>45</v>
      </c>
      <c r="C73" s="20">
        <v>2.6607679520370446</v>
      </c>
      <c r="D73" s="20" t="s">
        <v>161</v>
      </c>
      <c r="E73" s="21" t="s">
        <v>129</v>
      </c>
    </row>
    <row r="74" spans="1:5">
      <c r="A74" s="20" t="s">
        <v>74</v>
      </c>
      <c r="B74" s="20" t="s">
        <v>190</v>
      </c>
      <c r="C74" s="20">
        <v>0.17799999999999999</v>
      </c>
      <c r="D74" s="20" t="s">
        <v>173</v>
      </c>
      <c r="E74" s="21" t="s">
        <v>129</v>
      </c>
    </row>
    <row r="75" spans="1:5">
      <c r="A75" t="s">
        <v>140</v>
      </c>
      <c r="B75" t="s">
        <v>33</v>
      </c>
      <c r="C75">
        <v>0.51600000000000001</v>
      </c>
      <c r="D75" t="s">
        <v>141</v>
      </c>
      <c r="E75" s="8" t="s">
        <v>129</v>
      </c>
    </row>
    <row r="76" spans="1:5">
      <c r="A76" s="20" t="s">
        <v>85</v>
      </c>
      <c r="B76" s="20" t="s">
        <v>226</v>
      </c>
      <c r="C76" s="20">
        <v>0.85099999999999998</v>
      </c>
      <c r="D76" s="20" t="s">
        <v>173</v>
      </c>
      <c r="E76" s="20" t="s">
        <v>129</v>
      </c>
    </row>
    <row r="77" spans="1:5">
      <c r="A77" s="20" t="s">
        <v>229</v>
      </c>
      <c r="B77" s="20" t="s">
        <v>196</v>
      </c>
      <c r="C77" s="20">
        <v>0.16300000000000001</v>
      </c>
      <c r="D77" s="20" t="s">
        <v>230</v>
      </c>
      <c r="E77" s="23" t="s">
        <v>129</v>
      </c>
    </row>
    <row r="78" spans="1:5">
      <c r="A78" s="20" t="s">
        <v>231</v>
      </c>
      <c r="B78" s="20" t="s">
        <v>200</v>
      </c>
      <c r="C78" s="20">
        <v>0.28799999999999998</v>
      </c>
      <c r="D78" s="20" t="s">
        <v>230</v>
      </c>
      <c r="E78" s="23" t="s">
        <v>129</v>
      </c>
    </row>
    <row r="79" spans="1:5">
      <c r="A79" s="20" t="s">
        <v>61</v>
      </c>
      <c r="B79" s="20" t="s">
        <v>185</v>
      </c>
      <c r="C79" s="20">
        <v>0.6704557899046949</v>
      </c>
      <c r="D79" s="20" t="s">
        <v>137</v>
      </c>
      <c r="E79" s="20" t="s">
        <v>129</v>
      </c>
    </row>
    <row r="80" spans="1:5">
      <c r="A80" s="20" t="s">
        <v>61</v>
      </c>
      <c r="B80" s="20" t="s">
        <v>215</v>
      </c>
      <c r="C80" s="20">
        <v>0.66646568330447042</v>
      </c>
      <c r="D80" s="20" t="s">
        <v>131</v>
      </c>
      <c r="E80" s="20" t="s">
        <v>131</v>
      </c>
    </row>
    <row r="81" spans="1:5">
      <c r="A81" s="20" t="s">
        <v>61</v>
      </c>
      <c r="B81" s="20" t="s">
        <v>232</v>
      </c>
      <c r="C81" s="20">
        <v>2.2059620163989414E-2</v>
      </c>
      <c r="D81" s="20" t="s">
        <v>137</v>
      </c>
      <c r="E81" s="20" t="s">
        <v>129</v>
      </c>
    </row>
    <row r="82" spans="1:5">
      <c r="A82" s="20" t="s">
        <v>122</v>
      </c>
      <c r="B82" s="20" t="s">
        <v>233</v>
      </c>
      <c r="C82" s="20"/>
      <c r="D82" s="20" t="s">
        <v>169</v>
      </c>
      <c r="E82" s="20" t="s">
        <v>129</v>
      </c>
    </row>
    <row r="83" spans="1:5">
      <c r="A83" s="20" t="s">
        <v>114</v>
      </c>
      <c r="B83" s="20" t="s">
        <v>234</v>
      </c>
      <c r="C83" s="20"/>
      <c r="D83" s="20" t="s">
        <v>169</v>
      </c>
      <c r="E83" s="20" t="s">
        <v>129</v>
      </c>
    </row>
    <row r="84" spans="1:5">
      <c r="A84" s="20" t="s">
        <v>235</v>
      </c>
      <c r="B84" s="20" t="s">
        <v>221</v>
      </c>
      <c r="C84" s="20">
        <v>0.40951220771673202</v>
      </c>
      <c r="D84" s="20" t="s">
        <v>147</v>
      </c>
      <c r="E84" s="23" t="s">
        <v>129</v>
      </c>
    </row>
    <row r="85" spans="1:5">
      <c r="A85" s="20" t="s">
        <v>235</v>
      </c>
      <c r="B85" s="20" t="s">
        <v>236</v>
      </c>
      <c r="C85" s="20">
        <v>2.7076806491607354E-2</v>
      </c>
      <c r="D85" s="20" t="s">
        <v>147</v>
      </c>
      <c r="E85" s="23" t="s">
        <v>129</v>
      </c>
    </row>
    <row r="86" spans="1:5">
      <c r="A86" s="20" t="s">
        <v>235</v>
      </c>
      <c r="B86" s="20" t="s">
        <v>217</v>
      </c>
      <c r="C86" s="20">
        <v>0.12391628462771342</v>
      </c>
      <c r="D86" s="20" t="s">
        <v>131</v>
      </c>
      <c r="E86" s="23" t="s">
        <v>131</v>
      </c>
    </row>
    <row r="87" spans="1:5">
      <c r="A87" s="20" t="s">
        <v>235</v>
      </c>
      <c r="B87" s="20" t="s">
        <v>224</v>
      </c>
      <c r="C87" s="20">
        <v>0.12456636523853848</v>
      </c>
      <c r="D87" s="20" t="s">
        <v>146</v>
      </c>
      <c r="E87" s="23" t="s">
        <v>129</v>
      </c>
    </row>
    <row r="88" spans="1:5">
      <c r="A88" s="20" t="s">
        <v>237</v>
      </c>
      <c r="B88" s="20" t="s">
        <v>238</v>
      </c>
      <c r="C88" s="20">
        <v>2.6766023085954955E-2</v>
      </c>
      <c r="D88" s="20" t="s">
        <v>147</v>
      </c>
      <c r="E88" s="23" t="s">
        <v>129</v>
      </c>
    </row>
    <row r="89" spans="1:5">
      <c r="A89" s="20" t="s">
        <v>237</v>
      </c>
      <c r="B89" s="20" t="s">
        <v>239</v>
      </c>
      <c r="C89" s="20">
        <v>0</v>
      </c>
      <c r="D89" s="20" t="s">
        <v>147</v>
      </c>
      <c r="E89" s="23" t="s">
        <v>129</v>
      </c>
    </row>
    <row r="90" spans="1:5">
      <c r="A90" s="20" t="s">
        <v>237</v>
      </c>
      <c r="B90" s="20" t="s">
        <v>219</v>
      </c>
      <c r="C90" s="20">
        <v>0.59913666424918377</v>
      </c>
      <c r="D90" s="20" t="s">
        <v>131</v>
      </c>
      <c r="E90" s="23" t="s">
        <v>131</v>
      </c>
    </row>
    <row r="91" spans="1:5">
      <c r="A91" s="20" t="s">
        <v>237</v>
      </c>
      <c r="B91" s="20" t="s">
        <v>240</v>
      </c>
      <c r="C91" s="20">
        <v>1.0497345216461125</v>
      </c>
      <c r="D91" s="20" t="s">
        <v>146</v>
      </c>
      <c r="E91" s="23" t="s">
        <v>129</v>
      </c>
    </row>
    <row r="92" spans="1:5">
      <c r="A92" s="20" t="s">
        <v>241</v>
      </c>
      <c r="B92" s="20" t="s">
        <v>208</v>
      </c>
      <c r="C92" s="20">
        <v>0.29299999999999998</v>
      </c>
      <c r="D92" s="20" t="s">
        <v>139</v>
      </c>
      <c r="E92" s="23" t="s">
        <v>129</v>
      </c>
    </row>
    <row r="93" spans="1:5">
      <c r="A93" s="20" t="s">
        <v>242</v>
      </c>
      <c r="B93" s="20" t="s">
        <v>210</v>
      </c>
      <c r="C93" s="20">
        <v>2.6569999999999996</v>
      </c>
      <c r="D93" s="20" t="s">
        <v>138</v>
      </c>
      <c r="E93" s="23" t="s">
        <v>129</v>
      </c>
    </row>
    <row r="94" spans="1:5">
      <c r="A94" s="20" t="s">
        <v>58</v>
      </c>
      <c r="B94" s="20" t="s">
        <v>185</v>
      </c>
      <c r="C94" s="20">
        <v>1.606890889150312</v>
      </c>
      <c r="D94" s="20" t="s">
        <v>137</v>
      </c>
      <c r="E94" s="20" t="s">
        <v>129</v>
      </c>
    </row>
    <row r="95" spans="1:5">
      <c r="A95" s="20" t="s">
        <v>58</v>
      </c>
      <c r="B95" s="20" t="s">
        <v>244</v>
      </c>
      <c r="C95" s="20">
        <v>2.6374578881153581</v>
      </c>
      <c r="D95" s="20" t="s">
        <v>166</v>
      </c>
      <c r="E95" s="20" t="s">
        <v>129</v>
      </c>
    </row>
    <row r="96" spans="1:5">
      <c r="A96" s="20" t="s">
        <v>58</v>
      </c>
      <c r="B96" s="20" t="s">
        <v>215</v>
      </c>
      <c r="C96" s="20">
        <v>1.1445343166955295</v>
      </c>
      <c r="D96" s="20" t="s">
        <v>137</v>
      </c>
      <c r="E96" s="20" t="s">
        <v>129</v>
      </c>
    </row>
    <row r="97" spans="1:5">
      <c r="A97" s="20" t="s">
        <v>58</v>
      </c>
      <c r="B97" s="20" t="s">
        <v>243</v>
      </c>
      <c r="C97" s="20">
        <v>0.59459205319026265</v>
      </c>
      <c r="D97" s="20" t="s">
        <v>137</v>
      </c>
      <c r="E97" s="20" t="s">
        <v>129</v>
      </c>
    </row>
    <row r="98" spans="1:5">
      <c r="A98" s="20" t="s">
        <v>58</v>
      </c>
      <c r="B98" s="20" t="s">
        <v>232</v>
      </c>
      <c r="C98" s="20">
        <v>3.4643788398010064E-2</v>
      </c>
      <c r="D98" s="20" t="s">
        <v>137</v>
      </c>
      <c r="E98" s="20" t="s">
        <v>129</v>
      </c>
    </row>
    <row r="99" spans="1:5">
      <c r="A99" s="20" t="s">
        <v>58</v>
      </c>
      <c r="B99" s="20" t="s">
        <v>245</v>
      </c>
      <c r="C99" s="20">
        <v>4.2400586943791823E-3</v>
      </c>
      <c r="D99" s="20" t="s">
        <v>137</v>
      </c>
      <c r="E99" s="20" t="s">
        <v>129</v>
      </c>
    </row>
    <row r="100" spans="1:5">
      <c r="A100" s="20" t="s">
        <v>53</v>
      </c>
      <c r="B100" s="20" t="s">
        <v>186</v>
      </c>
      <c r="C100" s="20">
        <v>1.5</v>
      </c>
      <c r="D100" s="20" t="s">
        <v>131</v>
      </c>
      <c r="E100" s="20" t="s">
        <v>131</v>
      </c>
    </row>
    <row r="101" spans="1:5">
      <c r="A101" s="20" t="s">
        <v>53</v>
      </c>
      <c r="B101" s="20" t="s">
        <v>187</v>
      </c>
      <c r="C101" s="20">
        <v>3.55</v>
      </c>
      <c r="D101" s="20" t="s">
        <v>170</v>
      </c>
      <c r="E101" s="20" t="s">
        <v>131</v>
      </c>
    </row>
    <row r="102" spans="1:5">
      <c r="A102" s="20" t="s">
        <v>53</v>
      </c>
      <c r="B102" s="20" t="s">
        <v>65</v>
      </c>
      <c r="C102" s="20">
        <v>3.55</v>
      </c>
      <c r="D102" s="20" t="s">
        <v>169</v>
      </c>
      <c r="E102" s="20" t="s">
        <v>131</v>
      </c>
    </row>
    <row r="103" spans="1:5">
      <c r="A103" s="20" t="s">
        <v>246</v>
      </c>
      <c r="B103" s="20" t="s">
        <v>117</v>
      </c>
      <c r="C103" s="20"/>
      <c r="D103" s="20" t="s">
        <v>169</v>
      </c>
      <c r="E103" s="20" t="s">
        <v>129</v>
      </c>
    </row>
    <row r="104" spans="1:5">
      <c r="A104" s="20" t="s">
        <v>117</v>
      </c>
      <c r="B104" s="20" t="s">
        <v>233</v>
      </c>
      <c r="C104" s="20"/>
      <c r="D104" s="20" t="s">
        <v>169</v>
      </c>
      <c r="E104" s="20" t="s">
        <v>131</v>
      </c>
    </row>
    <row r="105" spans="1:5">
      <c r="A105" s="20" t="s">
        <v>117</v>
      </c>
      <c r="B105" s="20" t="s">
        <v>247</v>
      </c>
      <c r="C105" s="20"/>
      <c r="D105" s="20" t="s">
        <v>169</v>
      </c>
      <c r="E105" s="20" t="s">
        <v>129</v>
      </c>
    </row>
    <row r="106" spans="1:5">
      <c r="A106" s="20" t="s">
        <v>65</v>
      </c>
      <c r="B106" s="20" t="s">
        <v>234</v>
      </c>
      <c r="C106" s="20"/>
      <c r="D106" s="20" t="s">
        <v>169</v>
      </c>
      <c r="E106" s="20" t="s">
        <v>131</v>
      </c>
    </row>
    <row r="107" spans="1:5">
      <c r="A107" s="20" t="s">
        <v>65</v>
      </c>
      <c r="B107" s="20" t="s">
        <v>249</v>
      </c>
      <c r="C107" s="20"/>
      <c r="D107" s="20" t="s">
        <v>169</v>
      </c>
      <c r="E107" s="20" t="s">
        <v>129</v>
      </c>
    </row>
    <row r="108" spans="1:5">
      <c r="A108" s="20" t="s">
        <v>248</v>
      </c>
      <c r="B108" s="20" t="s">
        <v>120</v>
      </c>
      <c r="C108" s="20"/>
      <c r="D108" s="20" t="s">
        <v>169</v>
      </c>
      <c r="E108" s="20" t="s">
        <v>131</v>
      </c>
    </row>
    <row r="109" spans="1:5">
      <c r="A109" s="20" t="s">
        <v>248</v>
      </c>
      <c r="B109" s="20" t="s">
        <v>117</v>
      </c>
      <c r="C109" s="20"/>
      <c r="D109" s="20" t="s">
        <v>169</v>
      </c>
      <c r="E109" s="20" t="s">
        <v>129</v>
      </c>
    </row>
    <row r="110" spans="1:5">
      <c r="A110" t="s">
        <v>204</v>
      </c>
      <c r="B110" t="s">
        <v>188</v>
      </c>
      <c r="C110">
        <v>2.7210036526802508</v>
      </c>
      <c r="D110" t="s">
        <v>131</v>
      </c>
      <c r="E110" t="s">
        <v>131</v>
      </c>
    </row>
    <row r="111" spans="1:5">
      <c r="A111" t="s">
        <v>206</v>
      </c>
      <c r="B111" t="s">
        <v>188</v>
      </c>
      <c r="C111">
        <v>3.7762355090256516</v>
      </c>
      <c r="D111" t="s">
        <v>131</v>
      </c>
      <c r="E111" t="s">
        <v>131</v>
      </c>
    </row>
    <row r="112" spans="1:5">
      <c r="A112" t="s">
        <v>206</v>
      </c>
      <c r="B112" t="s">
        <v>45</v>
      </c>
      <c r="C112">
        <v>3.1834062185127578</v>
      </c>
      <c r="D112" t="s">
        <v>131</v>
      </c>
      <c r="E112" t="s">
        <v>131</v>
      </c>
    </row>
    <row r="113" spans="1:5">
      <c r="A113" s="20" t="s">
        <v>76</v>
      </c>
      <c r="B113" s="20" t="s">
        <v>79</v>
      </c>
      <c r="C113" s="20">
        <v>4.406783927111908</v>
      </c>
      <c r="D113" s="20" t="s">
        <v>131</v>
      </c>
      <c r="E113" s="20" t="s">
        <v>131</v>
      </c>
    </row>
    <row r="114" spans="1:5">
      <c r="A114" s="20" t="s">
        <v>20</v>
      </c>
      <c r="B114" s="20" t="s">
        <v>33</v>
      </c>
      <c r="C114" s="20">
        <v>0.25800000000000001</v>
      </c>
      <c r="D114" s="20" t="s">
        <v>137</v>
      </c>
      <c r="E114" s="23" t="s">
        <v>129</v>
      </c>
    </row>
    <row r="115" spans="1:5">
      <c r="A115" s="20" t="s">
        <v>20</v>
      </c>
      <c r="B115" s="20" t="s">
        <v>34</v>
      </c>
      <c r="C115" s="20">
        <v>0.18</v>
      </c>
      <c r="D115" s="20" t="s">
        <v>131</v>
      </c>
      <c r="E115" s="23" t="s">
        <v>131</v>
      </c>
    </row>
    <row r="116" spans="1:5">
      <c r="A116" s="20" t="s">
        <v>205</v>
      </c>
      <c r="B116" s="20" t="s">
        <v>208</v>
      </c>
      <c r="C116" s="20">
        <v>0.9852243473197495</v>
      </c>
      <c r="D116" s="20" t="s">
        <v>131</v>
      </c>
      <c r="E116" s="23" t="s">
        <v>131</v>
      </c>
    </row>
    <row r="117" spans="1:5">
      <c r="A117" s="20" t="s">
        <v>205</v>
      </c>
      <c r="B117" s="20" t="s">
        <v>250</v>
      </c>
      <c r="C117" s="20">
        <v>0.38078400000000001</v>
      </c>
      <c r="D117" s="20" t="s">
        <v>136</v>
      </c>
      <c r="E117" s="23" t="s">
        <v>129</v>
      </c>
    </row>
    <row r="118" spans="1:5">
      <c r="A118" s="20" t="s">
        <v>207</v>
      </c>
      <c r="B118" s="20" t="s">
        <v>210</v>
      </c>
      <c r="C118" s="20">
        <v>6.0001922724615895</v>
      </c>
      <c r="D118" s="20" t="s">
        <v>131</v>
      </c>
      <c r="E118" s="23" t="s">
        <v>131</v>
      </c>
    </row>
    <row r="119" spans="1:5">
      <c r="A119" s="20" t="s">
        <v>207</v>
      </c>
      <c r="B119" s="20" t="s">
        <v>251</v>
      </c>
      <c r="C119" s="20">
        <v>0.72790500000000002</v>
      </c>
      <c r="D119" s="20" t="s">
        <v>136</v>
      </c>
      <c r="E119" s="23" t="s">
        <v>129</v>
      </c>
    </row>
    <row r="120" spans="1:5">
      <c r="A120" t="s">
        <v>216</v>
      </c>
      <c r="B120" t="s">
        <v>156</v>
      </c>
      <c r="C120">
        <v>0</v>
      </c>
      <c r="D120" t="s">
        <v>177</v>
      </c>
      <c r="E120" t="s">
        <v>131</v>
      </c>
    </row>
    <row r="121" spans="1:5">
      <c r="A121" t="s">
        <v>216</v>
      </c>
      <c r="B121" t="s">
        <v>157</v>
      </c>
      <c r="C121">
        <v>1.4159999999999999</v>
      </c>
      <c r="D121" t="s">
        <v>177</v>
      </c>
      <c r="E121" t="s">
        <v>131</v>
      </c>
    </row>
    <row r="122" spans="1:5">
      <c r="A122" t="s">
        <v>216</v>
      </c>
      <c r="B122" t="s">
        <v>155</v>
      </c>
      <c r="C122">
        <v>8.4000000000000005E-2</v>
      </c>
      <c r="D122" t="s">
        <v>177</v>
      </c>
      <c r="E122" t="s">
        <v>131</v>
      </c>
    </row>
    <row r="123" spans="1:5">
      <c r="A123" t="s">
        <v>218</v>
      </c>
      <c r="B123" t="s">
        <v>156</v>
      </c>
      <c r="C123">
        <v>1.9E-2</v>
      </c>
      <c r="D123" t="s">
        <v>151</v>
      </c>
      <c r="E123" s="19" t="s">
        <v>131</v>
      </c>
    </row>
    <row r="124" spans="1:5">
      <c r="A124" t="s">
        <v>218</v>
      </c>
      <c r="B124" t="s">
        <v>157</v>
      </c>
      <c r="C124">
        <v>0.44900000000000001</v>
      </c>
      <c r="D124" t="s">
        <v>151</v>
      </c>
      <c r="E124" s="19" t="s">
        <v>131</v>
      </c>
    </row>
    <row r="125" spans="1:5">
      <c r="A125" t="s">
        <v>218</v>
      </c>
      <c r="B125" t="s">
        <v>155</v>
      </c>
      <c r="C125">
        <v>0</v>
      </c>
      <c r="D125" t="s">
        <v>151</v>
      </c>
      <c r="E125" s="19" t="s">
        <v>131</v>
      </c>
    </row>
    <row r="126" spans="1:5">
      <c r="A126" t="s">
        <v>220</v>
      </c>
      <c r="B126" t="s">
        <v>156</v>
      </c>
      <c r="C126">
        <v>0.23599999999999999</v>
      </c>
      <c r="D126" t="s">
        <v>151</v>
      </c>
      <c r="E126" s="19" t="s">
        <v>131</v>
      </c>
    </row>
    <row r="127" spans="1:5">
      <c r="A127" t="s">
        <v>220</v>
      </c>
      <c r="B127" t="s">
        <v>157</v>
      </c>
      <c r="C127">
        <v>1.869</v>
      </c>
      <c r="D127" t="s">
        <v>151</v>
      </c>
      <c r="E127" s="19" t="s">
        <v>131</v>
      </c>
    </row>
    <row r="128" spans="1:5">
      <c r="A128" t="s">
        <v>220</v>
      </c>
      <c r="B128" t="s">
        <v>155</v>
      </c>
      <c r="C128">
        <v>0.22600000000000001</v>
      </c>
      <c r="D128" t="s">
        <v>151</v>
      </c>
      <c r="E128" s="19" t="s">
        <v>131</v>
      </c>
    </row>
    <row r="129" spans="1:5">
      <c r="A129" s="20" t="s">
        <v>209</v>
      </c>
      <c r="B129" s="20" t="s">
        <v>221</v>
      </c>
      <c r="C129" s="20">
        <v>0.20754962187878079</v>
      </c>
      <c r="D129" s="20" t="s">
        <v>142</v>
      </c>
      <c r="E129" s="23" t="s">
        <v>131</v>
      </c>
    </row>
    <row r="130" spans="1:5">
      <c r="A130" s="20" t="s">
        <v>209</v>
      </c>
      <c r="B130" s="20" t="s">
        <v>222</v>
      </c>
      <c r="C130" s="20">
        <v>0</v>
      </c>
      <c r="D130" s="20" t="s">
        <v>145</v>
      </c>
      <c r="E130" s="23" t="s">
        <v>144</v>
      </c>
    </row>
    <row r="131" spans="1:5">
      <c r="A131" s="20" t="s">
        <v>209</v>
      </c>
      <c r="B131" s="20" t="s">
        <v>236</v>
      </c>
      <c r="C131" s="20">
        <v>9.825810190768855E-2</v>
      </c>
      <c r="D131" s="20" t="s">
        <v>147</v>
      </c>
      <c r="E131" s="23" t="s">
        <v>129</v>
      </c>
    </row>
    <row r="132" spans="1:5">
      <c r="A132" s="20" t="s">
        <v>209</v>
      </c>
      <c r="B132" s="20" t="s">
        <v>252</v>
      </c>
      <c r="C132" s="20">
        <v>0</v>
      </c>
      <c r="D132" s="20" t="s">
        <v>145</v>
      </c>
      <c r="E132" s="23" t="s">
        <v>144</v>
      </c>
    </row>
    <row r="133" spans="1:5">
      <c r="A133" s="20" t="s">
        <v>209</v>
      </c>
      <c r="B133" s="20" t="s">
        <v>217</v>
      </c>
      <c r="C133" s="20">
        <v>0.36742865992365548</v>
      </c>
      <c r="D133" s="20" t="s">
        <v>142</v>
      </c>
      <c r="E133" s="23" t="s">
        <v>131</v>
      </c>
    </row>
    <row r="134" spans="1:5">
      <c r="A134" s="20" t="s">
        <v>209</v>
      </c>
      <c r="B134" s="20" t="s">
        <v>223</v>
      </c>
      <c r="C134" s="20">
        <v>0</v>
      </c>
      <c r="D134" s="20" t="s">
        <v>145</v>
      </c>
      <c r="E134" s="23" t="s">
        <v>144</v>
      </c>
    </row>
    <row r="135" spans="1:5">
      <c r="A135" s="20" t="s">
        <v>209</v>
      </c>
      <c r="B135" s="20" t="s">
        <v>224</v>
      </c>
      <c r="C135" s="20">
        <v>0.16634878199939929</v>
      </c>
      <c r="D135" s="20" t="s">
        <v>146</v>
      </c>
      <c r="E135" s="23" t="s">
        <v>129</v>
      </c>
    </row>
    <row r="136" spans="1:5">
      <c r="A136" s="20" t="s">
        <v>209</v>
      </c>
      <c r="B136" s="20" t="s">
        <v>225</v>
      </c>
      <c r="C136" s="20">
        <v>0</v>
      </c>
      <c r="D136" s="20" t="s">
        <v>145</v>
      </c>
      <c r="E136" s="23" t="s">
        <v>144</v>
      </c>
    </row>
    <row r="137" spans="1:5">
      <c r="A137" s="20" t="s">
        <v>211</v>
      </c>
      <c r="B137" s="20" t="s">
        <v>238</v>
      </c>
      <c r="C137" s="20">
        <v>7.5684355035264259E-2</v>
      </c>
      <c r="D137" s="20" t="s">
        <v>142</v>
      </c>
      <c r="E137" s="23" t="s">
        <v>131</v>
      </c>
    </row>
    <row r="138" spans="1:5">
      <c r="A138" s="20" t="s">
        <v>211</v>
      </c>
      <c r="B138" s="20" t="s">
        <v>253</v>
      </c>
      <c r="C138" s="20">
        <v>2.6766023085954955E-2</v>
      </c>
      <c r="D138" s="20" t="s">
        <v>143</v>
      </c>
      <c r="E138" s="23" t="s">
        <v>144</v>
      </c>
    </row>
    <row r="139" spans="1:5">
      <c r="A139" s="20" t="s">
        <v>211</v>
      </c>
      <c r="B139" s="20" t="s">
        <v>239</v>
      </c>
      <c r="C139" s="20">
        <v>0</v>
      </c>
      <c r="D139" s="20" t="s">
        <v>147</v>
      </c>
      <c r="E139" s="23" t="s">
        <v>129</v>
      </c>
    </row>
    <row r="140" spans="1:5">
      <c r="A140" s="20" t="s">
        <v>211</v>
      </c>
      <c r="B140" s="20" t="s">
        <v>254</v>
      </c>
      <c r="C140" s="20">
        <v>0</v>
      </c>
      <c r="D140" s="20" t="s">
        <v>145</v>
      </c>
      <c r="E140" s="23" t="s">
        <v>144</v>
      </c>
    </row>
    <row r="141" spans="1:5">
      <c r="A141" s="20" t="s">
        <v>211</v>
      </c>
      <c r="B141" s="20" t="s">
        <v>219</v>
      </c>
      <c r="C141" s="20">
        <v>3.6247425469053041</v>
      </c>
      <c r="D141" s="20" t="s">
        <v>142</v>
      </c>
      <c r="E141" s="23" t="s">
        <v>131</v>
      </c>
    </row>
    <row r="142" spans="1:5">
      <c r="A142" s="20" t="s">
        <v>211</v>
      </c>
      <c r="B142" s="20" t="s">
        <v>255</v>
      </c>
      <c r="C142" s="20">
        <v>0.59917750237657552</v>
      </c>
      <c r="D142" s="20" t="s">
        <v>143</v>
      </c>
      <c r="E142" s="23" t="s">
        <v>144</v>
      </c>
    </row>
    <row r="143" spans="1:5">
      <c r="A143" s="20" t="s">
        <v>211</v>
      </c>
      <c r="B143" s="20" t="s">
        <v>240</v>
      </c>
      <c r="C143" s="20">
        <v>1.5836512180006008</v>
      </c>
      <c r="D143" s="20" t="s">
        <v>146</v>
      </c>
      <c r="E143" s="23" t="s">
        <v>129</v>
      </c>
    </row>
    <row r="144" spans="1:5">
      <c r="A144" s="20" t="s">
        <v>211</v>
      </c>
      <c r="B144" s="20" t="s">
        <v>256</v>
      </c>
      <c r="C144" s="20">
        <v>0</v>
      </c>
      <c r="D144" s="20" t="s">
        <v>145</v>
      </c>
      <c r="E144" s="23" t="s">
        <v>144</v>
      </c>
    </row>
    <row r="145" spans="1:5">
      <c r="A145" t="s">
        <v>80</v>
      </c>
      <c r="B145" t="s">
        <v>183</v>
      </c>
      <c r="D145" t="s">
        <v>131</v>
      </c>
      <c r="E145" t="s">
        <v>131</v>
      </c>
    </row>
    <row r="146" spans="1:5">
      <c r="A146" s="20" t="s">
        <v>80</v>
      </c>
      <c r="B146" s="20" t="s">
        <v>53</v>
      </c>
      <c r="C146" s="20"/>
      <c r="D146" s="20" t="s">
        <v>131</v>
      </c>
      <c r="E146" s="20" t="s">
        <v>131</v>
      </c>
    </row>
    <row r="147" spans="1:5">
      <c r="A147" s="20" t="s">
        <v>80</v>
      </c>
      <c r="B147" s="20" t="s">
        <v>180</v>
      </c>
      <c r="C147" s="20"/>
      <c r="D147" s="20" t="s">
        <v>181</v>
      </c>
      <c r="E147" s="20" t="s">
        <v>129</v>
      </c>
    </row>
    <row r="148" spans="1:5">
      <c r="A148" s="20" t="s">
        <v>80</v>
      </c>
      <c r="B148" s="20" t="s">
        <v>182</v>
      </c>
      <c r="C148" s="20"/>
      <c r="D148" s="20" t="s">
        <v>181</v>
      </c>
      <c r="E148" s="20" t="s">
        <v>129</v>
      </c>
    </row>
  </sheetData>
  <autoFilter ref="A1:H1" xr:uid="{535B0E24-B93D-4467-83EE-086978B2D46E}">
    <sortState xmlns:xlrd2="http://schemas.microsoft.com/office/spreadsheetml/2017/richdata2" ref="A2:H148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Export pour Sankey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HUON DE KERMADEC</dc:creator>
  <cp:lastModifiedBy>julie</cp:lastModifiedBy>
  <dcterms:created xsi:type="dcterms:W3CDTF">2023-05-23T14:47:54Z</dcterms:created>
  <dcterms:modified xsi:type="dcterms:W3CDTF">2023-06-13T13:50:33Z</dcterms:modified>
</cp:coreProperties>
</file>